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bpost-my.sharepoint.com/personal/vhoofst_bpost_be/Documents/000/99 Transit July 2023/000 Back-up/9 Chess/Tornooien/Interclubs/2024-2025/"/>
    </mc:Choice>
  </mc:AlternateContent>
  <xr:revisionPtr revIDLastSave="491" documentId="8_{0E92B812-9D03-4AB2-8B75-906C1182FFD7}" xr6:coauthVersionLast="47" xr6:coauthVersionMax="47" xr10:uidLastSave="{0184C451-731A-407B-AC0C-FF3C59CC1F21}"/>
  <bookViews>
    <workbookView xWindow="-108" yWindow="-108" windowWidth="23256" windowHeight="12456" xr2:uid="{00000000-000D-0000-FFFF-FFFF00000000}"/>
  </bookViews>
  <sheets>
    <sheet name="Interclubs" sheetId="1" r:id="rId1"/>
    <sheet name="Exp" sheetId="2" r:id="rId2"/>
    <sheet name="TPR" sheetId="3" r:id="rId3"/>
  </sheets>
  <definedNames>
    <definedName name="_xlnm.Print_Titles" localSheetId="0">Interclubs!$1:$2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9" i="1" l="1"/>
  <c r="K49" i="1"/>
  <c r="J49" i="1"/>
  <c r="I49" i="1"/>
  <c r="H49" i="1"/>
  <c r="G49" i="1"/>
  <c r="F49" i="1"/>
  <c r="E49" i="1"/>
  <c r="D49" i="1"/>
  <c r="C49" i="1"/>
  <c r="B49" i="1"/>
  <c r="P30" i="1" l="1"/>
  <c r="S29" i="1"/>
  <c r="Q29" i="1"/>
  <c r="P29" i="1"/>
  <c r="N29" i="1"/>
  <c r="W29" i="1" l="1"/>
  <c r="T29" i="1"/>
  <c r="P40" i="1"/>
  <c r="S39" i="1"/>
  <c r="T39" i="1" s="1"/>
  <c r="Q39" i="1"/>
  <c r="P39" i="1"/>
  <c r="N39" i="1"/>
  <c r="P44" i="1"/>
  <c r="S43" i="1"/>
  <c r="Q43" i="1"/>
  <c r="P43" i="1"/>
  <c r="N43" i="1"/>
  <c r="P28" i="1"/>
  <c r="S27" i="1"/>
  <c r="T27" i="1" s="1"/>
  <c r="Q27" i="1"/>
  <c r="P27" i="1"/>
  <c r="N27" i="1"/>
  <c r="V29" i="1" l="1"/>
  <c r="W39" i="1"/>
  <c r="V39" i="1" s="1"/>
  <c r="U29" i="1"/>
  <c r="W43" i="1"/>
  <c r="T43" i="1"/>
  <c r="W27" i="1"/>
  <c r="V27" i="1" s="1"/>
  <c r="N5" i="1"/>
  <c r="P5" i="1"/>
  <c r="Q5" i="1"/>
  <c r="S5" i="1"/>
  <c r="T5" i="1" s="1"/>
  <c r="P6" i="1"/>
  <c r="N3" i="1"/>
  <c r="P3" i="1"/>
  <c r="Q3" i="1"/>
  <c r="S3" i="1"/>
  <c r="T3" i="1" s="1"/>
  <c r="P4" i="1"/>
  <c r="N11" i="1"/>
  <c r="P11" i="1"/>
  <c r="Q11" i="1"/>
  <c r="S11" i="1"/>
  <c r="T11" i="1" s="1"/>
  <c r="P12" i="1"/>
  <c r="N7" i="1"/>
  <c r="P7" i="1"/>
  <c r="Q7" i="1"/>
  <c r="S7" i="1"/>
  <c r="T7" i="1" s="1"/>
  <c r="P8" i="1"/>
  <c r="N13" i="1"/>
  <c r="P13" i="1"/>
  <c r="Q13" i="1"/>
  <c r="S13" i="1"/>
  <c r="T13" i="1" s="1"/>
  <c r="P14" i="1"/>
  <c r="N9" i="1"/>
  <c r="P9" i="1"/>
  <c r="Q9" i="1"/>
  <c r="S9" i="1"/>
  <c r="T9" i="1" s="1"/>
  <c r="P10" i="1"/>
  <c r="N15" i="1"/>
  <c r="P15" i="1"/>
  <c r="Q15" i="1"/>
  <c r="S15" i="1"/>
  <c r="T15" i="1" s="1"/>
  <c r="P16" i="1"/>
  <c r="N21" i="1"/>
  <c r="P21" i="1"/>
  <c r="Q21" i="1"/>
  <c r="S21" i="1"/>
  <c r="T21" i="1" s="1"/>
  <c r="P22" i="1"/>
  <c r="N17" i="1"/>
  <c r="P17" i="1"/>
  <c r="Q17" i="1"/>
  <c r="S17" i="1"/>
  <c r="T17" i="1" s="1"/>
  <c r="P18" i="1"/>
  <c r="N23" i="1"/>
  <c r="P23" i="1"/>
  <c r="Q23" i="1"/>
  <c r="S23" i="1"/>
  <c r="T23" i="1" s="1"/>
  <c r="P24" i="1"/>
  <c r="N25" i="1"/>
  <c r="P25" i="1"/>
  <c r="Q25" i="1"/>
  <c r="S25" i="1"/>
  <c r="T25" i="1" s="1"/>
  <c r="P26" i="1"/>
  <c r="N33" i="1"/>
  <c r="P33" i="1"/>
  <c r="Q33" i="1"/>
  <c r="S33" i="1"/>
  <c r="P34" i="1"/>
  <c r="N19" i="1"/>
  <c r="P19" i="1"/>
  <c r="Q19" i="1"/>
  <c r="S19" i="1"/>
  <c r="T19" i="1" s="1"/>
  <c r="P20" i="1"/>
  <c r="N31" i="1"/>
  <c r="P31" i="1"/>
  <c r="Q31" i="1"/>
  <c r="S31" i="1"/>
  <c r="T31" i="1" s="1"/>
  <c r="P32" i="1"/>
  <c r="N37" i="1"/>
  <c r="P37" i="1"/>
  <c r="Q37" i="1"/>
  <c r="S37" i="1"/>
  <c r="P38" i="1"/>
  <c r="N45" i="1"/>
  <c r="P45" i="1"/>
  <c r="Q45" i="1"/>
  <c r="S45" i="1"/>
  <c r="T45" i="1" s="1"/>
  <c r="P46" i="1"/>
  <c r="N35" i="1"/>
  <c r="P35" i="1"/>
  <c r="Q35" i="1"/>
  <c r="S35" i="1"/>
  <c r="T35" i="1" s="1"/>
  <c r="P36" i="1"/>
  <c r="N41" i="1"/>
  <c r="P41" i="1"/>
  <c r="Q41" i="1"/>
  <c r="S41" i="1"/>
  <c r="T41" i="1" s="1"/>
  <c r="P42" i="1"/>
  <c r="B48" i="1"/>
  <c r="B50" i="1" s="1"/>
  <c r="C48" i="1"/>
  <c r="C50" i="1" s="1"/>
  <c r="D48" i="1"/>
  <c r="D50" i="1" s="1"/>
  <c r="E48" i="1"/>
  <c r="E50" i="1" s="1"/>
  <c r="F48" i="1"/>
  <c r="F50" i="1" s="1"/>
  <c r="G48" i="1"/>
  <c r="G50" i="1" s="1"/>
  <c r="H48" i="1"/>
  <c r="H50" i="1" s="1"/>
  <c r="I48" i="1"/>
  <c r="I50" i="1" s="1"/>
  <c r="J48" i="1"/>
  <c r="J50" i="1" s="1"/>
  <c r="K48" i="1"/>
  <c r="K50" i="1" s="1"/>
  <c r="L48" i="1"/>
  <c r="L50" i="1" s="1"/>
  <c r="V43" i="1" l="1"/>
  <c r="U39" i="1"/>
  <c r="U27" i="1"/>
  <c r="U43" i="1"/>
  <c r="W19" i="1"/>
  <c r="U19" i="1" s="1"/>
  <c r="W31" i="1"/>
  <c r="V31" i="1" s="1"/>
  <c r="W25" i="1"/>
  <c r="V25" i="1" s="1"/>
  <c r="W23" i="1"/>
  <c r="V23" i="1" s="1"/>
  <c r="W41" i="1"/>
  <c r="W35" i="1"/>
  <c r="V35" i="1" s="1"/>
  <c r="W37" i="1"/>
  <c r="W17" i="1"/>
  <c r="V17" i="1" s="1"/>
  <c r="W21" i="1"/>
  <c r="U21" i="1" s="1"/>
  <c r="W11" i="1"/>
  <c r="U11" i="1" s="1"/>
  <c r="W3" i="1"/>
  <c r="U3" i="1" s="1"/>
  <c r="W15" i="1"/>
  <c r="V15" i="1" s="1"/>
  <c r="W9" i="1"/>
  <c r="U9" i="1" s="1"/>
  <c r="S49" i="1"/>
  <c r="W13" i="1"/>
  <c r="U13" i="1" s="1"/>
  <c r="W7" i="1"/>
  <c r="U7" i="1" s="1"/>
  <c r="W5" i="1"/>
  <c r="U5" i="1" s="1"/>
  <c r="N49" i="1"/>
  <c r="P49" i="1"/>
  <c r="Q49" i="1"/>
  <c r="W45" i="1"/>
  <c r="U45" i="1" s="1"/>
  <c r="T37" i="1"/>
  <c r="T33" i="1"/>
  <c r="W33" i="1"/>
  <c r="U41" i="1" l="1"/>
  <c r="V41" i="1"/>
  <c r="V45" i="1"/>
  <c r="V37" i="1"/>
  <c r="V33" i="1"/>
  <c r="V9" i="1"/>
  <c r="V13" i="1"/>
  <c r="V11" i="1"/>
  <c r="V3" i="1"/>
  <c r="V21" i="1"/>
  <c r="V7" i="1"/>
  <c r="V19" i="1"/>
  <c r="V5" i="1"/>
  <c r="N50" i="1"/>
  <c r="U15" i="1"/>
  <c r="U31" i="1"/>
  <c r="U35" i="1"/>
  <c r="U23" i="1"/>
  <c r="U17" i="1"/>
  <c r="U25" i="1"/>
  <c r="U37" i="1"/>
  <c r="U33" i="1"/>
</calcChain>
</file>

<file path=xl/sharedStrings.xml><?xml version="1.0" encoding="utf-8"?>
<sst xmlns="http://schemas.openxmlformats.org/spreadsheetml/2006/main" count="101" uniqueCount="53">
  <si>
    <t>score</t>
  </si>
  <si>
    <t>sc tg gekl</t>
  </si>
  <si>
    <t>av. elo</t>
  </si>
  <si>
    <t>TPR</t>
  </si>
  <si>
    <t>%</t>
  </si>
  <si>
    <t>/</t>
  </si>
  <si>
    <t>gescoord per ronde</t>
  </si>
  <si>
    <t>algemeen totaal</t>
  </si>
  <si>
    <t>scorepercentage per ronde</t>
  </si>
  <si>
    <t>Tom Van Hoofstat</t>
  </si>
  <si>
    <t>Geert Verrijken</t>
  </si>
  <si>
    <t>nc</t>
  </si>
  <si>
    <t>Naam</t>
  </si>
  <si>
    <t>TPR = R + 800 * (So / n)</t>
  </si>
  <si>
    <t>R = rating van de speler</t>
  </si>
  <si>
    <t>So = overscore</t>
  </si>
  <si>
    <t>n = aantal partijen</t>
  </si>
  <si>
    <t>So = Sw - Sv</t>
  </si>
  <si>
    <t>Sw = werkelijke score</t>
  </si>
  <si>
    <t>Sv = verwachte score</t>
  </si>
  <si>
    <t>Sv is afhankelijk van het ratingverschil (Rv)</t>
  </si>
  <si>
    <t>Rv</t>
  </si>
  <si>
    <t>0 - 485</t>
  </si>
  <si>
    <t>Sv</t>
  </si>
  <si>
    <t>0,5 + 0,5 * (0,01875 * Y² + 1,0) * Y / (0,29136 * Y² + 1,0)</t>
  </si>
  <si>
    <t>met Y = Rv / 358</t>
  </si>
  <si>
    <t>486 - 700</t>
  </si>
  <si>
    <t>0,5 + 0,5 * (0,0004 * Rv + 0,72)</t>
  </si>
  <si>
    <t>&gt;700</t>
  </si>
  <si>
    <t>1,0</t>
  </si>
  <si>
    <t>oud</t>
  </si>
  <si>
    <t>Serge Vanderwaeren</t>
  </si>
  <si>
    <t>Kjell Spaens</t>
  </si>
  <si>
    <t>Diederik Lot</t>
  </si>
  <si>
    <t>Frank Denys</t>
  </si>
  <si>
    <t>Yentl Wilmots</t>
  </si>
  <si>
    <t>gespeeld (norm. = 14)</t>
  </si>
  <si>
    <t>Bernard Malfliet</t>
  </si>
  <si>
    <t>Peter De Bosscher</t>
  </si>
  <si>
    <t>Eddy Plettinckx</t>
  </si>
  <si>
    <t>Eric Cornelis</t>
  </si>
  <si>
    <t>Pascal Dekoster</t>
  </si>
  <si>
    <t>Johan Smeyers</t>
  </si>
  <si>
    <t>Matthias Vanrossum</t>
  </si>
  <si>
    <t>Sander Lerinckx</t>
  </si>
  <si>
    <t>Mats Laureys</t>
  </si>
  <si>
    <t>Jannes Vandevelde</t>
  </si>
  <si>
    <t>Jules Geraerts</t>
  </si>
  <si>
    <t>Nathan Lot</t>
  </si>
  <si>
    <t>Ruben Degraeve</t>
  </si>
  <si>
    <t>Alexandre Vonck</t>
  </si>
  <si>
    <t>Mohamad Taleb</t>
  </si>
  <si>
    <t>elo januari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</si>
</sst>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right"/>
    </xf>
    <xf numFmtId="1" fontId="0" fillId="0" borderId="2" xfId="0" applyNumberForma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1" fontId="0" fillId="0" borderId="4" xfId="0" applyNumberForma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left"/>
    </xf>
    <xf numFmtId="0" fontId="1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0" fillId="0" borderId="8" xfId="0" applyFill="1" applyBorder="1" applyAlignment="1">
      <alignment horizontal="centerContinuous"/>
    </xf>
    <xf numFmtId="0" fontId="0" fillId="0" borderId="9" xfId="0" applyFill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5" xfId="0" applyFill="1" applyBorder="1" applyAlignment="1">
      <alignment horizontal="centerContinuous"/>
    </xf>
    <xf numFmtId="0" fontId="0" fillId="0" borderId="4" xfId="0" applyFill="1" applyBorder="1" applyAlignment="1">
      <alignment horizontal="centerContinuous"/>
    </xf>
    <xf numFmtId="0" fontId="0" fillId="0" borderId="0" xfId="0" applyAlignment="1">
      <alignment horizontal="left" indent="2"/>
    </xf>
    <xf numFmtId="0" fontId="0" fillId="0" borderId="0" xfId="0" quotePrefix="1"/>
    <xf numFmtId="0" fontId="0" fillId="0" borderId="5" xfId="0" applyBorder="1"/>
    <xf numFmtId="0" fontId="1" fillId="2" borderId="11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Continuous"/>
    </xf>
    <xf numFmtId="0" fontId="1" fillId="2" borderId="9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Continuous"/>
    </xf>
    <xf numFmtId="1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9" fontId="5" fillId="0" borderId="5" xfId="1" applyFont="1" applyFill="1" applyBorder="1" applyAlignment="1">
      <alignment horizontal="center"/>
    </xf>
    <xf numFmtId="9" fontId="5" fillId="0" borderId="4" xfId="1" applyFont="1" applyFill="1" applyBorder="1" applyAlignment="1">
      <alignment horizontal="center"/>
    </xf>
    <xf numFmtId="9" fontId="0" fillId="0" borderId="6" xfId="1" applyFont="1" applyFill="1" applyBorder="1" applyAlignment="1">
      <alignment horizontal="centerContinuous"/>
    </xf>
    <xf numFmtId="1" fontId="0" fillId="0" borderId="0" xfId="0" applyNumberFormat="1"/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2"/>
  <sheetViews>
    <sheetView showGridLines="0" tabSelected="1" zoomScaleNormal="100" workbookViewId="0">
      <pane ySplit="2" topLeftCell="A3" activePane="bottomLeft" state="frozen"/>
      <selection pane="bottomLeft"/>
    </sheetView>
  </sheetViews>
  <sheetFormatPr defaultRowHeight="13.2" x14ac:dyDescent="0.25"/>
  <cols>
    <col min="1" max="1" width="25.33203125" style="19" customWidth="1"/>
    <col min="2" max="12" width="6.33203125" style="6" customWidth="1"/>
    <col min="13" max="13" width="1.33203125" style="6" customWidth="1"/>
    <col min="14" max="14" width="4.33203125" style="20" customWidth="1"/>
    <col min="15" max="15" width="1.88671875" style="8" customWidth="1"/>
    <col min="16" max="16" width="4.33203125" style="21" customWidth="1"/>
    <col min="17" max="17" width="4.33203125" style="10" customWidth="1"/>
    <col min="18" max="18" width="1.88671875" style="8" customWidth="1"/>
    <col min="19" max="19" width="4.33203125" style="21" customWidth="1"/>
    <col min="20" max="20" width="7.6640625" style="12" customWidth="1"/>
    <col min="21" max="21" width="7.6640625" style="8" hidden="1" customWidth="1"/>
    <col min="22" max="22" width="7.6640625" style="8" customWidth="1"/>
    <col min="23" max="23" width="4.44140625" style="12" customWidth="1"/>
  </cols>
  <sheetData>
    <row r="1" spans="1:26" s="2" customFormat="1" ht="13.8" x14ac:dyDescent="0.25">
      <c r="A1" s="41" t="s">
        <v>12</v>
      </c>
      <c r="B1" s="42">
        <v>1</v>
      </c>
      <c r="C1" s="42">
        <v>2</v>
      </c>
      <c r="D1" s="42">
        <v>3</v>
      </c>
      <c r="E1" s="42">
        <v>4</v>
      </c>
      <c r="F1" s="42">
        <v>5</v>
      </c>
      <c r="G1" s="42">
        <v>6</v>
      </c>
      <c r="H1" s="42">
        <v>7</v>
      </c>
      <c r="I1" s="42">
        <v>8</v>
      </c>
      <c r="J1" s="42">
        <v>9</v>
      </c>
      <c r="K1" s="42">
        <v>10</v>
      </c>
      <c r="L1" s="42">
        <v>11</v>
      </c>
      <c r="M1" s="43"/>
      <c r="N1" s="44" t="s">
        <v>0</v>
      </c>
      <c r="O1" s="45"/>
      <c r="P1" s="46"/>
      <c r="Q1" s="45" t="s">
        <v>1</v>
      </c>
      <c r="R1" s="45"/>
      <c r="S1" s="46"/>
      <c r="T1" s="47" t="s">
        <v>2</v>
      </c>
      <c r="U1" s="48" t="s">
        <v>3</v>
      </c>
      <c r="V1" s="48" t="s">
        <v>3</v>
      </c>
      <c r="W1" s="48" t="s">
        <v>4</v>
      </c>
    </row>
    <row r="2" spans="1:26" s="2" customFormat="1" x14ac:dyDescent="0.25">
      <c r="A2" s="49" t="s">
        <v>52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  <c r="O2" s="51"/>
      <c r="P2" s="53"/>
      <c r="Q2" s="54"/>
      <c r="R2" s="51"/>
      <c r="S2" s="53"/>
      <c r="T2" s="55"/>
      <c r="U2" s="50" t="s">
        <v>30</v>
      </c>
      <c r="V2" s="50"/>
      <c r="W2" s="50"/>
    </row>
    <row r="3" spans="1:26" x14ac:dyDescent="0.25">
      <c r="A3" s="4" t="s">
        <v>9</v>
      </c>
      <c r="B3" s="5">
        <v>0.5</v>
      </c>
      <c r="C3" s="5">
        <v>1</v>
      </c>
      <c r="D3" s="5">
        <v>0</v>
      </c>
      <c r="E3" s="5">
        <v>1</v>
      </c>
      <c r="F3" s="5">
        <v>0.5</v>
      </c>
      <c r="G3" s="5">
        <v>0.5</v>
      </c>
      <c r="H3" s="5">
        <v>0.5</v>
      </c>
      <c r="I3" s="5">
        <v>0</v>
      </c>
      <c r="J3" s="5">
        <v>0</v>
      </c>
      <c r="K3" s="5">
        <v>0.5</v>
      </c>
      <c r="L3" s="5">
        <v>0</v>
      </c>
      <c r="N3" s="7">
        <f>SUMIF(B3:L3,"&gt;0")</f>
        <v>4.5</v>
      </c>
      <c r="O3" s="8" t="s">
        <v>5</v>
      </c>
      <c r="P3" s="9">
        <f>COUNTIF(B3:L3,"&gt;-1")</f>
        <v>11</v>
      </c>
      <c r="Q3" s="10">
        <f>SUMIF(B4:L4,"&gt;0",B3:L3)</f>
        <v>4.5</v>
      </c>
      <c r="R3" s="8" t="s">
        <v>5</v>
      </c>
      <c r="S3" s="9">
        <f>COUNTIF(B4:L4,"&gt;0")</f>
        <v>11</v>
      </c>
      <c r="T3" s="11">
        <f>IF(S3&gt;0,SUM(B4:L4)/S3,"-")</f>
        <v>2104.6363636363635</v>
      </c>
      <c r="U3" s="11">
        <f>IF(T3&lt;&gt;"-",T3+VLOOKUP(W3,Exp!$A$1:$B$101,2,FALSE),"-")</f>
        <v>2039.6363636363635</v>
      </c>
      <c r="V3" s="11">
        <f>IFERROR(T3+VLOOKUP(W3,Exp!$A$1:$B$101,2,FALSE),"-")</f>
        <v>2039.6363636363635</v>
      </c>
      <c r="W3" s="11">
        <f>IF(S3&lt;&gt;0,ROUND((Q3/S3)*100,0),"-")</f>
        <v>41</v>
      </c>
      <c r="Y3" s="2"/>
      <c r="Z3" s="2"/>
    </row>
    <row r="4" spans="1:26" x14ac:dyDescent="0.25">
      <c r="A4" s="25">
        <v>2088</v>
      </c>
      <c r="B4" s="13">
        <v>2342</v>
      </c>
      <c r="C4" s="13">
        <v>1928</v>
      </c>
      <c r="D4" s="13">
        <v>2366</v>
      </c>
      <c r="E4" s="13">
        <v>1982</v>
      </c>
      <c r="F4" s="13">
        <v>2136</v>
      </c>
      <c r="G4" s="13">
        <v>2018</v>
      </c>
      <c r="H4" s="13">
        <v>2005</v>
      </c>
      <c r="I4" s="13">
        <v>2204</v>
      </c>
      <c r="J4" s="13">
        <v>2082</v>
      </c>
      <c r="K4" s="13">
        <v>1986</v>
      </c>
      <c r="L4" s="13">
        <v>2102</v>
      </c>
      <c r="M4" s="14"/>
      <c r="N4" s="15"/>
      <c r="O4" s="14"/>
      <c r="P4" s="31">
        <f>11-COUNTBLANK(B4:L4)</f>
        <v>11</v>
      </c>
      <c r="Q4" s="17"/>
      <c r="R4" s="14"/>
      <c r="S4" s="16"/>
      <c r="T4" s="18"/>
      <c r="U4" s="13"/>
      <c r="V4" s="13"/>
      <c r="W4" s="13"/>
      <c r="Y4" s="2"/>
      <c r="Z4" s="2"/>
    </row>
    <row r="5" spans="1:26" x14ac:dyDescent="0.25">
      <c r="A5" s="4" t="s">
        <v>31</v>
      </c>
      <c r="B5" s="5">
        <v>0.5</v>
      </c>
      <c r="C5" s="5">
        <v>0.5</v>
      </c>
      <c r="D5" s="5">
        <v>0.5</v>
      </c>
      <c r="E5" s="5">
        <v>0.5</v>
      </c>
      <c r="F5" s="5">
        <v>0.5</v>
      </c>
      <c r="G5" s="5">
        <v>0</v>
      </c>
      <c r="H5" s="5">
        <v>0.5</v>
      </c>
      <c r="I5" s="5">
        <v>0</v>
      </c>
      <c r="J5" s="5">
        <v>1</v>
      </c>
      <c r="K5" s="5">
        <v>0.5</v>
      </c>
      <c r="L5" s="5">
        <v>0</v>
      </c>
      <c r="N5" s="7">
        <f>SUMIF(B5:L5,"&gt;0")</f>
        <v>4.5</v>
      </c>
      <c r="O5" s="8" t="s">
        <v>5</v>
      </c>
      <c r="P5" s="9">
        <f>COUNTIF(B5:L5,"&gt;-1")</f>
        <v>11</v>
      </c>
      <c r="Q5" s="10">
        <f>SUMIF(B6:L6,"&gt;0",B5:L5)</f>
        <v>4.5</v>
      </c>
      <c r="R5" s="8" t="s">
        <v>5</v>
      </c>
      <c r="S5" s="9">
        <f>COUNTIF(B6:L6,"&gt;0")</f>
        <v>11</v>
      </c>
      <c r="T5" s="11">
        <f>IF(S5&gt;0,SUM(B6:L6)/S5,"-")</f>
        <v>2031.2727272727273</v>
      </c>
      <c r="U5" s="11">
        <f>IF(T5&lt;&gt;"-",T5+VLOOKUP(W5,Exp!$A$1:$B$101,2,FALSE),"-")</f>
        <v>1966.2727272727273</v>
      </c>
      <c r="V5" s="11">
        <f>IFERROR(T5+VLOOKUP(W5,Exp!$A$1:$B$101,2,FALSE),"-")</f>
        <v>1966.2727272727273</v>
      </c>
      <c r="W5" s="11">
        <f>IF(S5&lt;&gt;0,ROUND((Q5/S5)*100,0),"-")</f>
        <v>41</v>
      </c>
      <c r="Y5" s="2"/>
      <c r="Z5" s="2"/>
    </row>
    <row r="6" spans="1:26" x14ac:dyDescent="0.25">
      <c r="A6" s="25">
        <v>2037</v>
      </c>
      <c r="B6" s="13">
        <v>2042</v>
      </c>
      <c r="C6" s="13">
        <v>1862</v>
      </c>
      <c r="D6" s="13">
        <v>2268</v>
      </c>
      <c r="E6" s="13">
        <v>1948</v>
      </c>
      <c r="F6" s="13">
        <v>2106</v>
      </c>
      <c r="G6" s="13">
        <v>2014</v>
      </c>
      <c r="H6" s="13">
        <v>2006</v>
      </c>
      <c r="I6" s="13">
        <v>2149</v>
      </c>
      <c r="J6" s="13">
        <v>1967</v>
      </c>
      <c r="K6" s="13">
        <v>1951</v>
      </c>
      <c r="L6" s="13">
        <v>2031</v>
      </c>
      <c r="M6" s="14"/>
      <c r="N6" s="15"/>
      <c r="O6" s="14"/>
      <c r="P6" s="31">
        <f>11-COUNTBLANK(B6:L6)</f>
        <v>11</v>
      </c>
      <c r="Q6" s="17"/>
      <c r="R6" s="14"/>
      <c r="S6" s="16"/>
      <c r="T6" s="18"/>
      <c r="U6" s="13"/>
      <c r="V6" s="13"/>
      <c r="W6" s="13"/>
      <c r="Y6" s="2"/>
      <c r="Z6" s="2"/>
    </row>
    <row r="7" spans="1:26" x14ac:dyDescent="0.25">
      <c r="A7" s="4" t="s">
        <v>10</v>
      </c>
      <c r="B7" s="5">
        <v>0.5</v>
      </c>
      <c r="C7" s="5">
        <v>1</v>
      </c>
      <c r="D7" s="5">
        <v>1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0</v>
      </c>
      <c r="K7" s="5">
        <v>0</v>
      </c>
      <c r="L7" s="5">
        <v>0</v>
      </c>
      <c r="N7" s="7">
        <f>SUMIF(B7:L7,"&gt;0")</f>
        <v>7.5</v>
      </c>
      <c r="O7" s="8" t="s">
        <v>5</v>
      </c>
      <c r="P7" s="9">
        <f>COUNTIF(B7:L7,"&gt;-1")</f>
        <v>11</v>
      </c>
      <c r="Q7" s="10">
        <f>SUMIF(B8:L8,"&gt;0",B7:L7)</f>
        <v>7.5</v>
      </c>
      <c r="R7" s="8" t="s">
        <v>5</v>
      </c>
      <c r="S7" s="9">
        <f>COUNTIF(B8:L8,"&gt;0")</f>
        <v>11</v>
      </c>
      <c r="T7" s="11">
        <f>IF(S7&gt;0,SUM(B8:L8)/S7,"-")</f>
        <v>1964.5454545454545</v>
      </c>
      <c r="U7" s="11">
        <f>IF(T7&lt;&gt;"-",T7+VLOOKUP(W7,Exp!$A$1:$B$101,2,FALSE),"-")</f>
        <v>2097.5454545454545</v>
      </c>
      <c r="V7" s="11">
        <f>IFERROR(T7+VLOOKUP(W7,Exp!$A$1:$B$101,2,FALSE),"-")</f>
        <v>2097.5454545454545</v>
      </c>
      <c r="W7" s="11">
        <f>IF(S7&lt;&gt;0,ROUND((Q7/S7)*100,0),"-")</f>
        <v>68</v>
      </c>
      <c r="Y7" s="2"/>
      <c r="Z7" s="2"/>
    </row>
    <row r="8" spans="1:26" x14ac:dyDescent="0.25">
      <c r="A8" s="25">
        <v>1986</v>
      </c>
      <c r="B8" s="13">
        <v>1982</v>
      </c>
      <c r="C8" s="13">
        <v>1911</v>
      </c>
      <c r="D8" s="13">
        <v>2035</v>
      </c>
      <c r="E8" s="13">
        <v>1944</v>
      </c>
      <c r="F8" s="13">
        <v>1858</v>
      </c>
      <c r="G8" s="13">
        <v>1913</v>
      </c>
      <c r="H8" s="13">
        <v>1971</v>
      </c>
      <c r="I8" s="13">
        <v>2029</v>
      </c>
      <c r="J8" s="13">
        <v>1973</v>
      </c>
      <c r="K8" s="13">
        <v>1984</v>
      </c>
      <c r="L8" s="13">
        <v>2010</v>
      </c>
      <c r="M8" s="14"/>
      <c r="N8" s="15"/>
      <c r="O8" s="14"/>
      <c r="P8" s="31">
        <f>11-COUNTBLANK(B8:L8)</f>
        <v>11</v>
      </c>
      <c r="Q8" s="17"/>
      <c r="R8" s="14"/>
      <c r="S8" s="16"/>
      <c r="T8" s="18"/>
      <c r="U8" s="13"/>
      <c r="V8" s="13"/>
      <c r="W8" s="13"/>
      <c r="Y8" s="2"/>
      <c r="Z8" s="2"/>
    </row>
    <row r="9" spans="1:26" x14ac:dyDescent="0.25">
      <c r="A9" s="4" t="s">
        <v>34</v>
      </c>
      <c r="B9" s="5">
        <v>0.5</v>
      </c>
      <c r="C9" s="5">
        <v>0</v>
      </c>
      <c r="D9" s="5">
        <v>0</v>
      </c>
      <c r="E9" s="5">
        <v>0</v>
      </c>
      <c r="F9" s="5">
        <v>0</v>
      </c>
      <c r="G9" s="5">
        <v>1</v>
      </c>
      <c r="H9" s="5">
        <v>0.5</v>
      </c>
      <c r="I9" s="5">
        <v>1</v>
      </c>
      <c r="J9" s="5">
        <v>0</v>
      </c>
      <c r="K9" s="5">
        <v>0</v>
      </c>
      <c r="L9" s="5">
        <v>0</v>
      </c>
      <c r="N9" s="7">
        <f>SUMIF(B9:L9,"&gt;0")</f>
        <v>3</v>
      </c>
      <c r="O9" s="8" t="s">
        <v>5</v>
      </c>
      <c r="P9" s="9">
        <f>COUNTIF(B9:L9,"&gt;-1")</f>
        <v>11</v>
      </c>
      <c r="Q9" s="10">
        <f>SUMIF(B10:L10,"&gt;0",B9:L9)</f>
        <v>3</v>
      </c>
      <c r="R9" s="8" t="s">
        <v>5</v>
      </c>
      <c r="S9" s="9">
        <f>COUNTIF(B10:L10,"&gt;0")</f>
        <v>11</v>
      </c>
      <c r="T9" s="11">
        <f>IF(S9&gt;0,SUM(B10:L10)/S9,"-")</f>
        <v>1873.7272727272727</v>
      </c>
      <c r="U9" s="11">
        <f>IF(T9&lt;&gt;"-",T9+VLOOKUP(W9,Exp!$A$1:$B$101,2,FALSE),"-")</f>
        <v>1698.7272727272727</v>
      </c>
      <c r="V9" s="11">
        <f>IFERROR(T9+VLOOKUP(W9,Exp!$A$1:$B$101,2,FALSE),"-")</f>
        <v>1698.7272727272727</v>
      </c>
      <c r="W9" s="11">
        <f>IF(S9&lt;&gt;0,ROUND((Q9/S9)*100,0),"-")</f>
        <v>27</v>
      </c>
      <c r="Y9" s="2"/>
      <c r="Z9" s="2"/>
    </row>
    <row r="10" spans="1:26" x14ac:dyDescent="0.25">
      <c r="A10" s="25">
        <v>1881</v>
      </c>
      <c r="B10" s="13">
        <v>1870</v>
      </c>
      <c r="C10" s="13">
        <v>1899</v>
      </c>
      <c r="D10" s="13">
        <v>1996</v>
      </c>
      <c r="E10" s="13">
        <v>1769</v>
      </c>
      <c r="F10" s="13">
        <v>1866</v>
      </c>
      <c r="G10" s="13">
        <v>1865</v>
      </c>
      <c r="H10" s="13">
        <v>1902</v>
      </c>
      <c r="I10" s="13">
        <v>1959</v>
      </c>
      <c r="J10" s="13">
        <v>1903</v>
      </c>
      <c r="K10" s="13">
        <v>1881</v>
      </c>
      <c r="L10" s="13">
        <v>1701</v>
      </c>
      <c r="M10" s="14"/>
      <c r="N10" s="15"/>
      <c r="O10" s="14"/>
      <c r="P10" s="31">
        <f>11-COUNTBLANK(B10:L10)</f>
        <v>11</v>
      </c>
      <c r="Q10" s="17"/>
      <c r="R10" s="14"/>
      <c r="S10" s="16"/>
      <c r="T10" s="18"/>
      <c r="U10" s="13"/>
      <c r="V10" s="13"/>
      <c r="W10" s="13"/>
      <c r="Y10" s="2"/>
      <c r="Z10" s="2"/>
    </row>
    <row r="11" spans="1:26" x14ac:dyDescent="0.25">
      <c r="A11" s="4" t="s">
        <v>32</v>
      </c>
      <c r="B11" s="5">
        <v>0.5</v>
      </c>
      <c r="C11" s="5">
        <v>1</v>
      </c>
      <c r="D11" s="5">
        <v>0.5</v>
      </c>
      <c r="E11" s="5">
        <v>1</v>
      </c>
      <c r="F11" s="5">
        <v>0.5</v>
      </c>
      <c r="G11" s="5">
        <v>1</v>
      </c>
      <c r="H11" s="5"/>
      <c r="I11" s="5">
        <v>1</v>
      </c>
      <c r="J11" s="5">
        <v>0</v>
      </c>
      <c r="K11" s="5">
        <v>1</v>
      </c>
      <c r="L11" s="5"/>
      <c r="N11" s="7">
        <f>SUMIF(B11:L11,"&gt;0")</f>
        <v>6.5</v>
      </c>
      <c r="O11" s="8" t="s">
        <v>5</v>
      </c>
      <c r="P11" s="9">
        <f>COUNTIF(B11:L11,"&gt;-1")</f>
        <v>9</v>
      </c>
      <c r="Q11" s="10">
        <f>SUMIF(B12:L12,"&gt;0",B11:L11)</f>
        <v>6.5</v>
      </c>
      <c r="R11" s="8" t="s">
        <v>5</v>
      </c>
      <c r="S11" s="9">
        <f>COUNTIF(B12:L12,"&gt;0")</f>
        <v>9</v>
      </c>
      <c r="T11" s="11">
        <f>IF(S11&gt;0,SUM(B12:L12)/S11,"-")</f>
        <v>1789.3333333333333</v>
      </c>
      <c r="U11" s="11">
        <f>IF(T11&lt;&gt;"-",T11+VLOOKUP(W11,Exp!$A$1:$B$101,2,FALSE),"-")</f>
        <v>1955.3333333333333</v>
      </c>
      <c r="V11" s="11">
        <f>IFERROR(T11+VLOOKUP(W11,Exp!$A$1:$B$101,2,FALSE),"-")</f>
        <v>1955.3333333333333</v>
      </c>
      <c r="W11" s="11">
        <f>IF(S11&lt;&gt;0,ROUND((Q11/S11)*100,0),"-")</f>
        <v>72</v>
      </c>
      <c r="Y11" s="2"/>
      <c r="Z11" s="2"/>
    </row>
    <row r="12" spans="1:26" x14ac:dyDescent="0.25">
      <c r="A12" s="25">
        <v>1989</v>
      </c>
      <c r="B12" s="13">
        <v>1821</v>
      </c>
      <c r="C12" s="13">
        <v>1790</v>
      </c>
      <c r="D12" s="13">
        <v>2014</v>
      </c>
      <c r="E12" s="13">
        <v>1734</v>
      </c>
      <c r="F12" s="13">
        <v>1905</v>
      </c>
      <c r="G12" s="13">
        <v>1870</v>
      </c>
      <c r="H12" s="13"/>
      <c r="I12" s="13">
        <v>1690</v>
      </c>
      <c r="J12" s="13">
        <v>1646</v>
      </c>
      <c r="K12" s="13">
        <v>1634</v>
      </c>
      <c r="L12" s="13"/>
      <c r="M12" s="14"/>
      <c r="N12" s="15"/>
      <c r="O12" s="14"/>
      <c r="P12" s="31">
        <f>11-COUNTBLANK(B12:L12)</f>
        <v>9</v>
      </c>
      <c r="Q12" s="17"/>
      <c r="R12" s="14"/>
      <c r="S12" s="16"/>
      <c r="T12" s="18"/>
      <c r="U12" s="13"/>
      <c r="V12" s="13"/>
      <c r="W12" s="13"/>
      <c r="Y12" s="2"/>
      <c r="Z12" s="2"/>
    </row>
    <row r="13" spans="1:26" x14ac:dyDescent="0.25">
      <c r="A13" s="4" t="s">
        <v>33</v>
      </c>
      <c r="B13" s="5">
        <v>0.5</v>
      </c>
      <c r="C13" s="5">
        <v>0</v>
      </c>
      <c r="D13" s="5">
        <v>0.5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0</v>
      </c>
      <c r="K13" s="5">
        <v>0.5</v>
      </c>
      <c r="L13" s="5">
        <v>1</v>
      </c>
      <c r="N13" s="7">
        <f>SUMIF(B13:L13,"&gt;0")</f>
        <v>7.5</v>
      </c>
      <c r="O13" s="8" t="s">
        <v>5</v>
      </c>
      <c r="P13" s="9">
        <f>COUNTIF(B13:L13,"&gt;-1")</f>
        <v>11</v>
      </c>
      <c r="Q13" s="10">
        <f>SUMIF(B14:L14,"&gt;0",B13:L13)</f>
        <v>7.5</v>
      </c>
      <c r="R13" s="8" t="s">
        <v>5</v>
      </c>
      <c r="S13" s="9">
        <f>COUNTIF(B14:L14,"&gt;0")</f>
        <v>11</v>
      </c>
      <c r="T13" s="11">
        <f>IF(S13&gt;0,SUM(B14:L14)/S13,"-")</f>
        <v>1825.6363636363637</v>
      </c>
      <c r="U13" s="11">
        <f>IF(T13&lt;&gt;"-",T13+VLOOKUP(W13,Exp!$A$1:$B$101,2,FALSE),"-")</f>
        <v>1958.6363636363637</v>
      </c>
      <c r="V13" s="11">
        <f>IFERROR(T13+VLOOKUP(W13,Exp!$A$1:$B$101,2,FALSE),"-")</f>
        <v>1958.6363636363637</v>
      </c>
      <c r="W13" s="11">
        <f>IF(S13&lt;&gt;0,ROUND((Q13/S13)*100,0),"-")</f>
        <v>68</v>
      </c>
      <c r="Y13" s="2"/>
      <c r="Z13" s="2"/>
    </row>
    <row r="14" spans="1:26" x14ac:dyDescent="0.25">
      <c r="A14" s="25">
        <v>1987</v>
      </c>
      <c r="B14" s="13">
        <v>1843</v>
      </c>
      <c r="C14" s="13">
        <v>1772</v>
      </c>
      <c r="D14" s="13">
        <v>1947</v>
      </c>
      <c r="E14" s="13">
        <v>1739</v>
      </c>
      <c r="F14" s="13">
        <v>1804</v>
      </c>
      <c r="G14" s="13">
        <v>1779</v>
      </c>
      <c r="H14" s="13">
        <v>1737</v>
      </c>
      <c r="I14" s="13">
        <v>1909</v>
      </c>
      <c r="J14" s="13">
        <v>1898</v>
      </c>
      <c r="K14" s="13">
        <v>1864</v>
      </c>
      <c r="L14" s="13">
        <v>1790</v>
      </c>
      <c r="M14" s="14"/>
      <c r="N14" s="15"/>
      <c r="O14" s="14"/>
      <c r="P14" s="31">
        <f>11-COUNTBLANK(B14:L14)</f>
        <v>11</v>
      </c>
      <c r="Q14" s="17"/>
      <c r="R14" s="14"/>
      <c r="S14" s="16"/>
      <c r="T14" s="18"/>
      <c r="U14" s="13"/>
      <c r="V14" s="13"/>
      <c r="W14" s="13"/>
      <c r="Y14" s="2"/>
      <c r="Z14" s="2"/>
    </row>
    <row r="15" spans="1:26" x14ac:dyDescent="0.25">
      <c r="A15" s="4" t="s">
        <v>35</v>
      </c>
      <c r="B15" s="5">
        <v>1</v>
      </c>
      <c r="C15" s="5">
        <v>1</v>
      </c>
      <c r="D15" s="5">
        <v>1</v>
      </c>
      <c r="E15" s="5">
        <v>1</v>
      </c>
      <c r="F15" s="5">
        <v>0</v>
      </c>
      <c r="G15" s="5"/>
      <c r="H15" s="5">
        <v>1</v>
      </c>
      <c r="I15" s="5">
        <v>1</v>
      </c>
      <c r="J15" s="5">
        <v>1</v>
      </c>
      <c r="K15" s="5">
        <v>1</v>
      </c>
      <c r="L15" s="5">
        <v>1</v>
      </c>
      <c r="N15" s="7">
        <f>SUMIF(B15:L15,"&gt;0")</f>
        <v>9</v>
      </c>
      <c r="O15" s="8" t="s">
        <v>5</v>
      </c>
      <c r="P15" s="9">
        <f>COUNTIF(B15:L15,"&gt;-1")</f>
        <v>10</v>
      </c>
      <c r="Q15" s="10">
        <f>SUMIF(B16:L16,"&gt;0",B15:L15)</f>
        <v>9</v>
      </c>
      <c r="R15" s="8" t="s">
        <v>5</v>
      </c>
      <c r="S15" s="9">
        <f>COUNTIF(B16:L16,"&gt;0")</f>
        <v>10</v>
      </c>
      <c r="T15" s="11">
        <f>IF(S15&gt;0,SUM(B16:L16)/S15,"-")</f>
        <v>1754.8</v>
      </c>
      <c r="U15" s="11">
        <f>IF(T15&lt;&gt;"-",T15+VLOOKUP(W15,Exp!$A$1:$B$101,2,FALSE),"-")</f>
        <v>2120.8000000000002</v>
      </c>
      <c r="V15" s="11">
        <f>IFERROR(T15+VLOOKUP(W15,Exp!$A$1:$B$101,2,FALSE),"-")</f>
        <v>2120.8000000000002</v>
      </c>
      <c r="W15" s="11">
        <f>IF(S15&lt;&gt;0,ROUND((Q15/S15)*100,0),"-")</f>
        <v>90</v>
      </c>
      <c r="X15" s="60"/>
      <c r="Y15" s="2"/>
      <c r="Z15" s="2"/>
    </row>
    <row r="16" spans="1:26" x14ac:dyDescent="0.25">
      <c r="A16" s="25">
        <v>1887</v>
      </c>
      <c r="B16" s="13">
        <v>1738</v>
      </c>
      <c r="C16" s="13">
        <v>1651</v>
      </c>
      <c r="D16" s="13">
        <v>1879</v>
      </c>
      <c r="E16" s="13">
        <v>1613</v>
      </c>
      <c r="F16" s="13">
        <v>1971</v>
      </c>
      <c r="G16" s="13"/>
      <c r="H16" s="13">
        <v>1691</v>
      </c>
      <c r="I16" s="13">
        <v>1912</v>
      </c>
      <c r="J16" s="13">
        <v>1930</v>
      </c>
      <c r="K16" s="13">
        <v>1548</v>
      </c>
      <c r="L16" s="13">
        <v>1615</v>
      </c>
      <c r="M16" s="14"/>
      <c r="N16" s="15"/>
      <c r="O16" s="14"/>
      <c r="P16" s="31">
        <f>11-COUNTBLANK(B16:L16)</f>
        <v>10</v>
      </c>
      <c r="Q16" s="17"/>
      <c r="R16" s="14"/>
      <c r="S16" s="16"/>
      <c r="T16" s="18"/>
      <c r="U16" s="13"/>
      <c r="V16" s="13"/>
      <c r="W16" s="13"/>
      <c r="Y16" s="2"/>
      <c r="Z16" s="2"/>
    </row>
    <row r="17" spans="1:26" x14ac:dyDescent="0.25">
      <c r="A17" s="4" t="s">
        <v>37</v>
      </c>
      <c r="B17" s="5"/>
      <c r="C17" s="5"/>
      <c r="D17" s="5">
        <v>0</v>
      </c>
      <c r="E17" s="5">
        <v>1</v>
      </c>
      <c r="F17" s="5">
        <v>0</v>
      </c>
      <c r="G17" s="5"/>
      <c r="H17" s="5">
        <v>0.5</v>
      </c>
      <c r="I17" s="5"/>
      <c r="J17" s="5">
        <v>0.5</v>
      </c>
      <c r="K17" s="5">
        <v>0</v>
      </c>
      <c r="L17" s="5">
        <v>1</v>
      </c>
      <c r="N17" s="7">
        <f>SUMIF(B17:L17,"&gt;0")</f>
        <v>3</v>
      </c>
      <c r="O17" s="8" t="s">
        <v>5</v>
      </c>
      <c r="P17" s="9">
        <f>COUNTIF(B17:L17,"&gt;-1")</f>
        <v>7</v>
      </c>
      <c r="Q17" s="10">
        <f>SUMIF(B18:L18,"&gt;0",B17:L17)</f>
        <v>3</v>
      </c>
      <c r="R17" s="8" t="s">
        <v>5</v>
      </c>
      <c r="S17" s="9">
        <f>COUNTIF(B18:L18,"&gt;0")</f>
        <v>7</v>
      </c>
      <c r="T17" s="11">
        <f>IF(S17&gt;0,SUM(B18:L18)/S17,"-")</f>
        <v>1745.4285714285713</v>
      </c>
      <c r="U17" s="11">
        <f>IF(T17&lt;&gt;"-",T17+VLOOKUP(W17,Exp!$A$1:$B$101,2,FALSE),"-")</f>
        <v>1695.4285714285713</v>
      </c>
      <c r="V17" s="11">
        <f>IFERROR(T17+VLOOKUP(W17,Exp!$A$1:$B$101,2,FALSE),"-")</f>
        <v>1695.4285714285713</v>
      </c>
      <c r="W17" s="11">
        <f>IF(S17&lt;&gt;0,ROUND((Q17/S17)*100,0),"-")</f>
        <v>43</v>
      </c>
      <c r="Y17" s="2"/>
      <c r="Z17" s="2"/>
    </row>
    <row r="18" spans="1:26" x14ac:dyDescent="0.25">
      <c r="A18" s="25">
        <v>1839</v>
      </c>
      <c r="B18" s="13"/>
      <c r="C18" s="13"/>
      <c r="D18" s="13">
        <v>1935</v>
      </c>
      <c r="E18" s="13">
        <v>1541</v>
      </c>
      <c r="F18" s="13">
        <v>1955</v>
      </c>
      <c r="G18" s="13"/>
      <c r="H18" s="13">
        <v>1686</v>
      </c>
      <c r="I18" s="13"/>
      <c r="J18" s="13">
        <v>1730</v>
      </c>
      <c r="K18" s="13">
        <v>1721</v>
      </c>
      <c r="L18" s="13">
        <v>1650</v>
      </c>
      <c r="M18" s="14"/>
      <c r="N18" s="15"/>
      <c r="O18" s="14"/>
      <c r="P18" s="31">
        <f>11-COUNTBLANK(B18:L18)</f>
        <v>7</v>
      </c>
      <c r="Q18" s="17"/>
      <c r="R18" s="14"/>
      <c r="S18" s="16"/>
      <c r="T18" s="18"/>
      <c r="U18" s="13"/>
      <c r="V18" s="13"/>
      <c r="W18" s="13"/>
      <c r="Y18" s="2"/>
      <c r="Z18" s="2"/>
    </row>
    <row r="19" spans="1:26" x14ac:dyDescent="0.25">
      <c r="A19" s="4" t="s">
        <v>41</v>
      </c>
      <c r="B19" s="5"/>
      <c r="C19" s="5">
        <v>1</v>
      </c>
      <c r="D19" s="5"/>
      <c r="E19" s="5"/>
      <c r="F19" s="5"/>
      <c r="G19" s="5"/>
      <c r="H19" s="5">
        <v>0.5</v>
      </c>
      <c r="I19" s="5">
        <v>0.5</v>
      </c>
      <c r="J19" s="5"/>
      <c r="K19" s="5"/>
      <c r="L19" s="5"/>
      <c r="N19" s="7">
        <f>SUMIF(B19:L19,"&gt;0")</f>
        <v>2</v>
      </c>
      <c r="O19" s="8" t="s">
        <v>5</v>
      </c>
      <c r="P19" s="9">
        <f>COUNTIF(B19:L19,"&gt;-1")</f>
        <v>3</v>
      </c>
      <c r="Q19" s="10">
        <f>SUMIF(B20:L20,"&gt;0",B19:L19)</f>
        <v>2</v>
      </c>
      <c r="R19" s="8" t="s">
        <v>5</v>
      </c>
      <c r="S19" s="9">
        <f>COUNTIF(B20:L20,"&gt;0")</f>
        <v>3</v>
      </c>
      <c r="T19" s="11">
        <f>IF(S19&gt;0,SUM(B20:L20)/S19,"-")</f>
        <v>1661.6666666666667</v>
      </c>
      <c r="U19" s="11">
        <f>IF(T19&lt;&gt;"-",T19+VLOOKUP(W19,Exp!$A$1:$B$101,2,FALSE),"-")</f>
        <v>1786.6666666666667</v>
      </c>
      <c r="V19" s="11">
        <f>IFERROR(T19+VLOOKUP(W19,Exp!$A$1:$B$101,2,FALSE),"-")</f>
        <v>1786.6666666666667</v>
      </c>
      <c r="W19" s="11">
        <f>IF(S19&lt;&gt;0,ROUND((Q19/S19)*100,0),"-")</f>
        <v>67</v>
      </c>
      <c r="Y19" s="2"/>
      <c r="Z19" s="2"/>
    </row>
    <row r="20" spans="1:26" x14ac:dyDescent="0.25">
      <c r="A20" s="25">
        <v>1841</v>
      </c>
      <c r="B20" s="13"/>
      <c r="C20" s="13">
        <v>1649</v>
      </c>
      <c r="D20" s="13"/>
      <c r="E20" s="13"/>
      <c r="F20" s="13"/>
      <c r="G20" s="13"/>
      <c r="H20" s="13">
        <v>1910</v>
      </c>
      <c r="I20" s="13">
        <v>1426</v>
      </c>
      <c r="J20" s="13"/>
      <c r="K20" s="13"/>
      <c r="L20" s="13"/>
      <c r="M20" s="14"/>
      <c r="N20" s="15"/>
      <c r="O20" s="14"/>
      <c r="P20" s="31">
        <f>11-COUNTBLANK(B20:L20)</f>
        <v>3</v>
      </c>
      <c r="Q20" s="17"/>
      <c r="R20" s="14"/>
      <c r="S20" s="16"/>
      <c r="T20" s="18"/>
      <c r="U20" s="13"/>
      <c r="V20" s="13"/>
      <c r="W20" s="13"/>
      <c r="Y20" s="2"/>
      <c r="Z20" s="2"/>
    </row>
    <row r="21" spans="1:26" x14ac:dyDescent="0.25">
      <c r="A21" s="4" t="s">
        <v>50</v>
      </c>
      <c r="B21" s="5"/>
      <c r="C21" s="5"/>
      <c r="D21" s="5"/>
      <c r="E21" s="5"/>
      <c r="F21" s="5"/>
      <c r="G21" s="5">
        <v>1</v>
      </c>
      <c r="H21" s="5"/>
      <c r="I21" s="5"/>
      <c r="J21" s="5"/>
      <c r="K21" s="5">
        <v>0</v>
      </c>
      <c r="L21" s="5"/>
      <c r="N21" s="7">
        <f>SUMIF(B21:L21,"&gt;0")</f>
        <v>1</v>
      </c>
      <c r="O21" s="8" t="s">
        <v>5</v>
      </c>
      <c r="P21" s="9">
        <f>COUNTIF(B21:L21,"&gt;-1")</f>
        <v>2</v>
      </c>
      <c r="Q21" s="10">
        <f>SUMIF(B22:L22,"&gt;0",B21:L21)</f>
        <v>1</v>
      </c>
      <c r="R21" s="8" t="s">
        <v>5</v>
      </c>
      <c r="S21" s="9">
        <f>COUNTIF(B22:L22,"&gt;0")</f>
        <v>2</v>
      </c>
      <c r="T21" s="11">
        <f>IF(S21&gt;0,SUM(B22:L22)/S21,"-")</f>
        <v>1717</v>
      </c>
      <c r="U21" s="11">
        <f>IF(T21&lt;&gt;"-",T21+VLOOKUP(W21,Exp!$A$1:$B$101,2,FALSE),"-")</f>
        <v>1717</v>
      </c>
      <c r="V21" s="11">
        <f>IFERROR(T21+VLOOKUP(W21,Exp!$A$1:$B$101,2,FALSE),"-")</f>
        <v>1717</v>
      </c>
      <c r="W21" s="11">
        <f>IF(S21&lt;&gt;0,ROUND((Q21/S21)*100,0),"-")</f>
        <v>50</v>
      </c>
      <c r="Y21" s="2"/>
      <c r="Z21" s="2"/>
    </row>
    <row r="22" spans="1:26" x14ac:dyDescent="0.25">
      <c r="A22" s="25">
        <v>1817</v>
      </c>
      <c r="B22" s="13"/>
      <c r="C22" s="13"/>
      <c r="D22" s="13"/>
      <c r="E22" s="13"/>
      <c r="F22" s="13"/>
      <c r="G22" s="13">
        <v>1797</v>
      </c>
      <c r="H22" s="13"/>
      <c r="I22" s="13"/>
      <c r="J22" s="13"/>
      <c r="K22" s="13">
        <v>1637</v>
      </c>
      <c r="L22" s="13"/>
      <c r="M22" s="14"/>
      <c r="N22" s="15"/>
      <c r="O22" s="14"/>
      <c r="P22" s="31">
        <f>11-COUNTBLANK(B22:L22)</f>
        <v>2</v>
      </c>
      <c r="Q22" s="17"/>
      <c r="R22" s="14"/>
      <c r="S22" s="16"/>
      <c r="T22" s="18"/>
      <c r="U22" s="13"/>
      <c r="V22" s="13"/>
      <c r="W22" s="13"/>
      <c r="Y22" s="2"/>
      <c r="Z22" s="2"/>
    </row>
    <row r="23" spans="1:26" x14ac:dyDescent="0.25">
      <c r="A23" s="4" t="s">
        <v>38</v>
      </c>
      <c r="B23" s="5"/>
      <c r="C23" s="5">
        <v>0.5</v>
      </c>
      <c r="D23" s="5">
        <v>1</v>
      </c>
      <c r="E23" s="5">
        <v>0</v>
      </c>
      <c r="F23" s="5">
        <v>1</v>
      </c>
      <c r="G23" s="5">
        <v>1</v>
      </c>
      <c r="H23" s="5">
        <v>1</v>
      </c>
      <c r="I23" s="5">
        <v>0.5</v>
      </c>
      <c r="J23" s="5">
        <v>0</v>
      </c>
      <c r="K23" s="5">
        <v>1</v>
      </c>
      <c r="L23" s="5">
        <v>0</v>
      </c>
      <c r="N23" s="7">
        <f>SUMIF(B23:L23,"&gt;0")</f>
        <v>6</v>
      </c>
      <c r="O23" s="8" t="s">
        <v>5</v>
      </c>
      <c r="P23" s="9">
        <f>COUNTIF(B23:L23,"&gt;-1")</f>
        <v>10</v>
      </c>
      <c r="Q23" s="10">
        <f>SUMIF(B24:L24,"&gt;0",B23:L23)</f>
        <v>6</v>
      </c>
      <c r="R23" s="8" t="s">
        <v>5</v>
      </c>
      <c r="S23" s="9">
        <f>COUNTIF(B24:L24,"&gt;0")</f>
        <v>10</v>
      </c>
      <c r="T23" s="11">
        <f>IF(S23&gt;0,SUM(B24:L24)/S23,"-")</f>
        <v>1726.3</v>
      </c>
      <c r="U23" s="11">
        <f>IF(T23&lt;&gt;"-",T23+VLOOKUP(W23,Exp!$A$1:$B$101,2,FALSE),"-")</f>
        <v>1798.3</v>
      </c>
      <c r="V23" s="11">
        <f>IFERROR(T23+VLOOKUP(W23,Exp!$A$1:$B$101,2,FALSE),"-")</f>
        <v>1798.3</v>
      </c>
      <c r="W23" s="11">
        <f>IF(S23&lt;&gt;0,ROUND((Q23/S23)*100,0),"-")</f>
        <v>60</v>
      </c>
      <c r="Y23" s="2"/>
      <c r="Z23" s="2"/>
    </row>
    <row r="24" spans="1:26" x14ac:dyDescent="0.25">
      <c r="A24" s="25">
        <v>1803</v>
      </c>
      <c r="B24" s="13"/>
      <c r="C24" s="13">
        <v>1775</v>
      </c>
      <c r="D24" s="13">
        <v>1565</v>
      </c>
      <c r="E24" s="13">
        <v>1787</v>
      </c>
      <c r="F24" s="13">
        <v>1723</v>
      </c>
      <c r="G24" s="13">
        <v>1692</v>
      </c>
      <c r="H24" s="13">
        <v>1762</v>
      </c>
      <c r="I24" s="13">
        <v>1689</v>
      </c>
      <c r="J24" s="13">
        <v>1704</v>
      </c>
      <c r="K24" s="13">
        <v>1606</v>
      </c>
      <c r="L24" s="13">
        <v>1960</v>
      </c>
      <c r="M24" s="14"/>
      <c r="N24" s="15"/>
      <c r="O24" s="14"/>
      <c r="P24" s="31">
        <f>11-COUNTBLANK(B24:L24)</f>
        <v>10</v>
      </c>
      <c r="Q24" s="17"/>
      <c r="R24" s="14"/>
      <c r="S24" s="16"/>
      <c r="T24" s="18"/>
      <c r="U24" s="13"/>
      <c r="V24" s="13"/>
      <c r="W24" s="13"/>
      <c r="Y24" s="2"/>
      <c r="Z24" s="2"/>
    </row>
    <row r="25" spans="1:26" x14ac:dyDescent="0.25">
      <c r="A25" s="4" t="s">
        <v>39</v>
      </c>
      <c r="B25" s="5">
        <v>0</v>
      </c>
      <c r="C25" s="5">
        <v>1</v>
      </c>
      <c r="D25" s="5">
        <v>1</v>
      </c>
      <c r="E25" s="5">
        <v>0.5</v>
      </c>
      <c r="F25" s="5">
        <v>0</v>
      </c>
      <c r="G25" s="5"/>
      <c r="H25" s="5">
        <v>1</v>
      </c>
      <c r="I25" s="5">
        <v>0</v>
      </c>
      <c r="J25" s="5">
        <v>1</v>
      </c>
      <c r="K25" s="5">
        <v>1</v>
      </c>
      <c r="L25" s="5">
        <v>0.5</v>
      </c>
      <c r="N25" s="7">
        <f>SUMIF(B25:L25,"&gt;0")</f>
        <v>6</v>
      </c>
      <c r="O25" s="8" t="s">
        <v>5</v>
      </c>
      <c r="P25" s="9">
        <f>COUNTIF(B25:L25,"&gt;-1")</f>
        <v>10</v>
      </c>
      <c r="Q25" s="10">
        <f>SUMIF(B26:L26,"&gt;0",B25:L25)</f>
        <v>6</v>
      </c>
      <c r="R25" s="8" t="s">
        <v>5</v>
      </c>
      <c r="S25" s="9">
        <f>COUNTIF(B26:L26,"&gt;0")</f>
        <v>10</v>
      </c>
      <c r="T25" s="11">
        <f>IF(S25&gt;0,SUM(B26:L26)/S25,"-")</f>
        <v>1599.2</v>
      </c>
      <c r="U25" s="11">
        <f>IF(T25&lt;&gt;"-",T25+VLOOKUP(W25,Exp!$A$1:$B$101,2,FALSE),"-")</f>
        <v>1671.2</v>
      </c>
      <c r="V25" s="11">
        <f>IFERROR(T25+VLOOKUP(W25,Exp!$A$1:$B$101,2,FALSE),"-")</f>
        <v>1671.2</v>
      </c>
      <c r="W25" s="11">
        <f>IF(S25&lt;&gt;0,ROUND((Q25/S25)*100,0),"-")</f>
        <v>60</v>
      </c>
      <c r="Y25" s="2"/>
      <c r="Z25" s="2"/>
    </row>
    <row r="26" spans="1:26" x14ac:dyDescent="0.25">
      <c r="A26" s="25">
        <v>1761</v>
      </c>
      <c r="B26" s="13">
        <v>1554</v>
      </c>
      <c r="C26" s="13">
        <v>1501</v>
      </c>
      <c r="D26" s="13">
        <v>1742</v>
      </c>
      <c r="E26" s="13">
        <v>1535</v>
      </c>
      <c r="F26" s="13">
        <v>1848</v>
      </c>
      <c r="G26" s="13"/>
      <c r="H26" s="13">
        <v>1656</v>
      </c>
      <c r="I26" s="13">
        <v>1520</v>
      </c>
      <c r="J26" s="13">
        <v>1680</v>
      </c>
      <c r="K26" s="13">
        <v>1430</v>
      </c>
      <c r="L26" s="13">
        <v>1526</v>
      </c>
      <c r="M26" s="14"/>
      <c r="N26" s="15"/>
      <c r="O26" s="14"/>
      <c r="P26" s="31">
        <f>11-COUNTBLANK(B26:L26)</f>
        <v>10</v>
      </c>
      <c r="Q26" s="17"/>
      <c r="R26" s="14"/>
      <c r="S26" s="16"/>
      <c r="T26" s="18"/>
      <c r="U26" s="13"/>
      <c r="V26" s="13"/>
      <c r="W26" s="13"/>
      <c r="Y26" s="2"/>
      <c r="Z26" s="2"/>
    </row>
    <row r="27" spans="1:26" x14ac:dyDescent="0.25">
      <c r="A27" s="4" t="s">
        <v>51</v>
      </c>
      <c r="B27" s="5"/>
      <c r="C27" s="5"/>
      <c r="D27" s="5"/>
      <c r="E27" s="5"/>
      <c r="F27" s="5"/>
      <c r="G27" s="5">
        <v>0</v>
      </c>
      <c r="H27" s="5"/>
      <c r="I27" s="5"/>
      <c r="J27" s="5"/>
      <c r="K27" s="5"/>
      <c r="L27" s="5"/>
      <c r="N27" s="7">
        <f>SUMIF(B27:L27,"&gt;0")</f>
        <v>0</v>
      </c>
      <c r="O27" s="8" t="s">
        <v>5</v>
      </c>
      <c r="P27" s="9">
        <f>COUNTIF(B27:L27,"&gt;-1")</f>
        <v>1</v>
      </c>
      <c r="Q27" s="10">
        <f>SUMIF(B28:L28,"&gt;0",B27:L27)</f>
        <v>0</v>
      </c>
      <c r="R27" s="8" t="s">
        <v>5</v>
      </c>
      <c r="S27" s="9">
        <f>COUNTIF(B28:L28,"&gt;0")</f>
        <v>1</v>
      </c>
      <c r="T27" s="11">
        <f>IF(S27&gt;0,SUM(B28:L28)/S27,"-")</f>
        <v>1762</v>
      </c>
      <c r="U27" s="11">
        <f>IF(T27&lt;&gt;"-",T27+VLOOKUP(W27,Exp!$A$1:$B$101,2,FALSE),"-")</f>
        <v>962</v>
      </c>
      <c r="V27" s="11">
        <f>IFERROR(T27+VLOOKUP(W27,Exp!$A$1:$B$101,2,FALSE),"-")</f>
        <v>962</v>
      </c>
      <c r="W27" s="11">
        <f>IF(S27&lt;&gt;0,ROUND((Q27/S27)*100,0),"-")</f>
        <v>0</v>
      </c>
      <c r="Y27" s="2"/>
      <c r="Z27" s="2"/>
    </row>
    <row r="28" spans="1:26" x14ac:dyDescent="0.25">
      <c r="A28" s="25">
        <v>1775</v>
      </c>
      <c r="B28" s="13"/>
      <c r="C28" s="13"/>
      <c r="D28" s="13"/>
      <c r="E28" s="13"/>
      <c r="F28" s="13"/>
      <c r="G28" s="13">
        <v>1762</v>
      </c>
      <c r="H28" s="13"/>
      <c r="I28" s="13"/>
      <c r="J28" s="13"/>
      <c r="K28" s="13"/>
      <c r="L28" s="13"/>
      <c r="M28" s="14"/>
      <c r="N28" s="15"/>
      <c r="O28" s="14"/>
      <c r="P28" s="31">
        <f>11-COUNTBLANK(B28:L28)</f>
        <v>1</v>
      </c>
      <c r="Q28" s="17"/>
      <c r="R28" s="14"/>
      <c r="S28" s="16"/>
      <c r="T28" s="18"/>
      <c r="U28" s="13"/>
      <c r="V28" s="13"/>
      <c r="W28" s="13"/>
      <c r="Y28" s="2"/>
      <c r="Z28" s="2"/>
    </row>
    <row r="29" spans="1:26" x14ac:dyDescent="0.25">
      <c r="A29" s="4" t="s">
        <v>49</v>
      </c>
      <c r="B29" s="5"/>
      <c r="C29" s="5"/>
      <c r="D29" s="5"/>
      <c r="E29" s="5">
        <v>1</v>
      </c>
      <c r="F29" s="5"/>
      <c r="G29" s="5"/>
      <c r="H29" s="5"/>
      <c r="I29" s="5"/>
      <c r="J29" s="5"/>
      <c r="K29" s="5"/>
      <c r="L29" s="5"/>
      <c r="N29" s="7">
        <f>SUMIF(B29:L29,"&gt;0")</f>
        <v>1</v>
      </c>
      <c r="O29" s="8" t="s">
        <v>5</v>
      </c>
      <c r="P29" s="9">
        <f>COUNTIF(B29:L29,"&gt;-1")</f>
        <v>1</v>
      </c>
      <c r="Q29" s="10">
        <f>SUMIF(B30:L30,"&gt;0",B29:L29)</f>
        <v>1</v>
      </c>
      <c r="R29" s="8" t="s">
        <v>5</v>
      </c>
      <c r="S29" s="9">
        <f>COUNTIF(B30:L30,"&gt;0")</f>
        <v>1</v>
      </c>
      <c r="T29" s="11">
        <f>IF(S29&gt;0,SUM(B30:L30)/S29,"-")</f>
        <v>1501</v>
      </c>
      <c r="U29" s="11">
        <f>IF(T29&lt;&gt;"-",T29+VLOOKUP(W29,Exp!$A$1:$B$101,2,FALSE),"-")</f>
        <v>2301</v>
      </c>
      <c r="V29" s="11">
        <f>IFERROR(T29+VLOOKUP(W29,Exp!$A$1:$B$101,2,FALSE),"-")</f>
        <v>2301</v>
      </c>
      <c r="W29" s="11">
        <f>IF(S29&lt;&gt;0,ROUND((Q29/S29)*100,0),"-")</f>
        <v>100</v>
      </c>
      <c r="Y29" s="2"/>
      <c r="Z29" s="2"/>
    </row>
    <row r="30" spans="1:26" x14ac:dyDescent="0.25">
      <c r="A30" s="25">
        <v>1735</v>
      </c>
      <c r="B30" s="13"/>
      <c r="C30" s="13"/>
      <c r="D30" s="13"/>
      <c r="E30" s="13">
        <v>1501</v>
      </c>
      <c r="F30" s="13"/>
      <c r="G30" s="13"/>
      <c r="H30" s="13"/>
      <c r="I30" s="13"/>
      <c r="J30" s="13"/>
      <c r="K30" s="13"/>
      <c r="L30" s="13"/>
      <c r="M30" s="14"/>
      <c r="N30" s="15"/>
      <c r="O30" s="14"/>
      <c r="P30" s="31">
        <f>11-COUNTBLANK(B30:L30)</f>
        <v>1</v>
      </c>
      <c r="Q30" s="17"/>
      <c r="R30" s="14"/>
      <c r="S30" s="16"/>
      <c r="T30" s="18"/>
      <c r="U30" s="13"/>
      <c r="V30" s="13"/>
      <c r="W30" s="13"/>
      <c r="Y30" s="2"/>
      <c r="Z30" s="2"/>
    </row>
    <row r="31" spans="1:26" x14ac:dyDescent="0.25">
      <c r="A31" s="4" t="s">
        <v>42</v>
      </c>
      <c r="B31" s="5">
        <v>0.5</v>
      </c>
      <c r="C31" s="5"/>
      <c r="D31" s="5"/>
      <c r="E31" s="5"/>
      <c r="F31" s="5"/>
      <c r="G31" s="5"/>
      <c r="H31" s="5">
        <v>0</v>
      </c>
      <c r="I31" s="5"/>
      <c r="J31" s="5"/>
      <c r="K31" s="5"/>
      <c r="L31" s="5">
        <v>0</v>
      </c>
      <c r="N31" s="7">
        <f>SUMIF(B31:L31,"&gt;0")</f>
        <v>0.5</v>
      </c>
      <c r="O31" s="8" t="s">
        <v>5</v>
      </c>
      <c r="P31" s="9">
        <f>COUNTIF(B31:L31,"&gt;-1")</f>
        <v>3</v>
      </c>
      <c r="Q31" s="10">
        <f>SUMIF(B32:L32,"&gt;0",B31:L31)</f>
        <v>0.5</v>
      </c>
      <c r="R31" s="8" t="s">
        <v>5</v>
      </c>
      <c r="S31" s="9">
        <f>COUNTIF(B32:L32,"&gt;0")</f>
        <v>3</v>
      </c>
      <c r="T31" s="11">
        <f>IF(S31&gt;0,SUM(B32:L32)/S31,"-")</f>
        <v>1669.3333333333333</v>
      </c>
      <c r="U31" s="11">
        <f>IF(T31&lt;&gt;"-",T31+VLOOKUP(W31,Exp!$A$1:$B$101,2,FALSE),"-")</f>
        <v>1396.3333333333333</v>
      </c>
      <c r="V31" s="11">
        <f>IFERROR(T31+VLOOKUP(W31,Exp!$A$1:$B$101,2,FALSE),"-")</f>
        <v>1396.3333333333333</v>
      </c>
      <c r="W31" s="11">
        <f>IF(S31&lt;&gt;0,ROUND((Q31/S31)*100,0),"-")</f>
        <v>17</v>
      </c>
      <c r="Y31" s="2"/>
      <c r="Z31" s="2"/>
    </row>
    <row r="32" spans="1:26" x14ac:dyDescent="0.25">
      <c r="A32" s="25">
        <v>1716</v>
      </c>
      <c r="B32" s="13">
        <v>1511</v>
      </c>
      <c r="C32" s="13"/>
      <c r="D32" s="13"/>
      <c r="E32" s="13"/>
      <c r="F32" s="13"/>
      <c r="G32" s="13"/>
      <c r="H32" s="13">
        <v>1742</v>
      </c>
      <c r="I32" s="13"/>
      <c r="J32" s="13"/>
      <c r="K32" s="13"/>
      <c r="L32" s="13">
        <v>1755</v>
      </c>
      <c r="M32" s="14"/>
      <c r="N32" s="15"/>
      <c r="O32" s="14"/>
      <c r="P32" s="31">
        <f>11-COUNTBLANK(B32:L32)</f>
        <v>3</v>
      </c>
      <c r="Q32" s="17"/>
      <c r="R32" s="14"/>
      <c r="S32" s="16"/>
      <c r="T32" s="18"/>
      <c r="U32" s="13"/>
      <c r="V32" s="13"/>
      <c r="W32" s="13"/>
      <c r="Y32" s="2"/>
      <c r="Z32" s="2"/>
    </row>
    <row r="33" spans="1:26" x14ac:dyDescent="0.25">
      <c r="A33" s="4" t="s">
        <v>40</v>
      </c>
      <c r="B33" s="5">
        <v>1</v>
      </c>
      <c r="C33" s="5">
        <v>1</v>
      </c>
      <c r="D33" s="5">
        <v>0.5</v>
      </c>
      <c r="E33" s="5">
        <v>1</v>
      </c>
      <c r="F33" s="5">
        <v>1</v>
      </c>
      <c r="G33" s="5"/>
      <c r="H33" s="5">
        <v>0</v>
      </c>
      <c r="I33" s="5">
        <v>1</v>
      </c>
      <c r="J33" s="5">
        <v>1</v>
      </c>
      <c r="K33" s="61">
        <v>1</v>
      </c>
      <c r="L33" s="5">
        <v>0</v>
      </c>
      <c r="N33" s="7">
        <f>SUMIF(B33:L33,"&gt;0")</f>
        <v>7.5</v>
      </c>
      <c r="O33" s="8" t="s">
        <v>5</v>
      </c>
      <c r="P33" s="9">
        <f>COUNTIF(B33:L33,"&gt;-1")</f>
        <v>10</v>
      </c>
      <c r="Q33" s="10">
        <f>SUMIF(B34:L34,"&gt;0",B33:L33)</f>
        <v>6.5</v>
      </c>
      <c r="R33" s="8" t="s">
        <v>5</v>
      </c>
      <c r="S33" s="9">
        <f>COUNTIF(B34:L34,"&gt;0")</f>
        <v>9</v>
      </c>
      <c r="T33" s="11">
        <f>IF(S33&gt;0,SUM(B34:L34)/S33,"-")</f>
        <v>1589.4444444444443</v>
      </c>
      <c r="U33" s="11">
        <f>IF(T33&lt;&gt;"-",T33+VLOOKUP(W33,Exp!$A$1:$B$101,2,FALSE),"-")</f>
        <v>1755.4444444444443</v>
      </c>
      <c r="V33" s="11">
        <f>IFERROR(T33+VLOOKUP(W33,Exp!$A$1:$B$101,2,FALSE),"-")</f>
        <v>1755.4444444444443</v>
      </c>
      <c r="W33" s="11">
        <f>IF(S33&lt;&gt;0,ROUND((Q33/S33)*100,0),"-")</f>
        <v>72</v>
      </c>
      <c r="Y33" s="2"/>
      <c r="Z33" s="2"/>
    </row>
    <row r="34" spans="1:26" x14ac:dyDescent="0.25">
      <c r="A34" s="25">
        <v>1742</v>
      </c>
      <c r="B34" s="13">
        <v>1576</v>
      </c>
      <c r="C34" s="13">
        <v>1456</v>
      </c>
      <c r="D34" s="13">
        <v>1812</v>
      </c>
      <c r="E34" s="13">
        <v>1443</v>
      </c>
      <c r="F34" s="13">
        <v>1674</v>
      </c>
      <c r="G34" s="13"/>
      <c r="H34" s="13">
        <v>1693</v>
      </c>
      <c r="I34" s="13">
        <v>1427</v>
      </c>
      <c r="J34" s="13">
        <v>1411</v>
      </c>
      <c r="K34" s="62" t="s">
        <v>11</v>
      </c>
      <c r="L34" s="13">
        <v>1813</v>
      </c>
      <c r="M34" s="14"/>
      <c r="N34" s="15"/>
      <c r="O34" s="14"/>
      <c r="P34" s="31">
        <f>11-COUNTBLANK(B34:L34)</f>
        <v>10</v>
      </c>
      <c r="Q34" s="17"/>
      <c r="R34" s="14"/>
      <c r="S34" s="16"/>
      <c r="T34" s="18"/>
      <c r="U34" s="13"/>
      <c r="V34" s="13"/>
      <c r="W34" s="13"/>
      <c r="Y34" s="2"/>
      <c r="Z34" s="2"/>
    </row>
    <row r="35" spans="1:26" x14ac:dyDescent="0.25">
      <c r="A35" s="4" t="s">
        <v>45</v>
      </c>
      <c r="B35" s="5">
        <v>1</v>
      </c>
      <c r="C35" s="5">
        <v>1</v>
      </c>
      <c r="D35" s="5"/>
      <c r="E35" s="5"/>
      <c r="F35" s="5"/>
      <c r="G35" s="5">
        <v>1</v>
      </c>
      <c r="H35" s="5"/>
      <c r="I35" s="5"/>
      <c r="J35" s="5"/>
      <c r="K35" s="5">
        <v>0</v>
      </c>
      <c r="L35" s="5"/>
      <c r="N35" s="7">
        <f>SUMIF(B35:L35,"&gt;0")</f>
        <v>3</v>
      </c>
      <c r="O35" s="8" t="s">
        <v>5</v>
      </c>
      <c r="P35" s="9">
        <f>COUNTIF(B35:L35,"&gt;-1")</f>
        <v>4</v>
      </c>
      <c r="Q35" s="10">
        <f>SUMIF(B36:L36,"&gt;0",B35:L35)</f>
        <v>3</v>
      </c>
      <c r="R35" s="8" t="s">
        <v>5</v>
      </c>
      <c r="S35" s="9">
        <f>COUNTIF(B36:L36,"&gt;0")</f>
        <v>4</v>
      </c>
      <c r="T35" s="11">
        <f>IF(S35&gt;0,SUM(B36:L36)/S35,"-")</f>
        <v>1616.5</v>
      </c>
      <c r="U35" s="11">
        <f>IF(T35&lt;&gt;"-",T35+VLOOKUP(W35,Exp!$A$1:$B$101,2,FALSE),"-")</f>
        <v>1809.5</v>
      </c>
      <c r="V35" s="11">
        <f>IFERROR(T35+VLOOKUP(W35,Exp!$A$1:$B$101,2,FALSE),"-")</f>
        <v>1809.5</v>
      </c>
      <c r="W35" s="11">
        <f>IF(S35&lt;&gt;0,ROUND((Q35/S35)*100,0),"-")</f>
        <v>75</v>
      </c>
      <c r="Y35" s="2"/>
      <c r="Z35" s="2"/>
    </row>
    <row r="36" spans="1:26" x14ac:dyDescent="0.25">
      <c r="A36" s="25">
        <v>1742</v>
      </c>
      <c r="B36" s="13">
        <v>1645</v>
      </c>
      <c r="C36" s="13">
        <v>1543</v>
      </c>
      <c r="D36" s="13"/>
      <c r="E36" s="13"/>
      <c r="F36" s="13"/>
      <c r="G36" s="13">
        <v>1460</v>
      </c>
      <c r="H36" s="13"/>
      <c r="I36" s="13"/>
      <c r="J36" s="13"/>
      <c r="K36" s="13">
        <v>1818</v>
      </c>
      <c r="L36" s="13"/>
      <c r="M36" s="14"/>
      <c r="N36" s="15"/>
      <c r="O36" s="14"/>
      <c r="P36" s="31">
        <f>11-COUNTBLANK(B36:L36)</f>
        <v>4</v>
      </c>
      <c r="Q36" s="17"/>
      <c r="R36" s="14"/>
      <c r="S36" s="16"/>
      <c r="T36" s="18"/>
      <c r="U36" s="13"/>
      <c r="V36" s="13"/>
      <c r="W36" s="13"/>
      <c r="Y36" s="2"/>
      <c r="Z36" s="2"/>
    </row>
    <row r="37" spans="1:26" x14ac:dyDescent="0.25">
      <c r="A37" s="4" t="s">
        <v>43</v>
      </c>
      <c r="B37" s="5">
        <v>1</v>
      </c>
      <c r="C37" s="5"/>
      <c r="D37" s="5">
        <v>1</v>
      </c>
      <c r="E37" s="5"/>
      <c r="F37" s="5">
        <v>1</v>
      </c>
      <c r="G37" s="5"/>
      <c r="H37" s="5"/>
      <c r="I37" s="5">
        <v>1</v>
      </c>
      <c r="J37" s="5">
        <v>0</v>
      </c>
      <c r="K37" s="5"/>
      <c r="L37" s="5"/>
      <c r="N37" s="7">
        <f>SUMIF(B37:L37,"&gt;0")</f>
        <v>4</v>
      </c>
      <c r="O37" s="8" t="s">
        <v>5</v>
      </c>
      <c r="P37" s="9">
        <f>COUNTIF(B37:L37,"&gt;-1")</f>
        <v>5</v>
      </c>
      <c r="Q37" s="10">
        <f>SUMIF(B38:L38,"&gt;0",B37:L37)</f>
        <v>4</v>
      </c>
      <c r="R37" s="8" t="s">
        <v>5</v>
      </c>
      <c r="S37" s="9">
        <f>COUNTIF(B38:L38,"&gt;0")</f>
        <v>5</v>
      </c>
      <c r="T37" s="11">
        <f>IF(S37&gt;0,SUM(B38:L38)/S37,"-")</f>
        <v>1570.4</v>
      </c>
      <c r="U37" s="11">
        <f>IF(T37&lt;&gt;"-",T37+VLOOKUP(W37,Exp!$A$1:$B$101,2,FALSE),"-")</f>
        <v>1810.4</v>
      </c>
      <c r="V37" s="11">
        <f>IFERROR(T37+VLOOKUP(W37,Exp!$A$1:$B$101,2,FALSE),"-")</f>
        <v>1810.4</v>
      </c>
      <c r="W37" s="11">
        <f>IF(S37&lt;&gt;0,ROUND((Q37/S37)*100,0),"-")</f>
        <v>80</v>
      </c>
      <c r="Y37" s="2"/>
      <c r="Z37" s="2"/>
    </row>
    <row r="38" spans="1:26" x14ac:dyDescent="0.25">
      <c r="A38" s="25">
        <v>1738</v>
      </c>
      <c r="B38" s="13">
        <v>1597</v>
      </c>
      <c r="C38" s="13"/>
      <c r="D38" s="13">
        <v>1417</v>
      </c>
      <c r="E38" s="13"/>
      <c r="F38" s="13">
        <v>1720</v>
      </c>
      <c r="G38" s="13"/>
      <c r="H38" s="13"/>
      <c r="I38" s="13">
        <v>1586</v>
      </c>
      <c r="J38" s="13">
        <v>1532</v>
      </c>
      <c r="K38" s="13"/>
      <c r="L38" s="13"/>
      <c r="M38" s="14"/>
      <c r="N38" s="15"/>
      <c r="O38" s="14"/>
      <c r="P38" s="31">
        <f>11-COUNTBLANK(B38:L38)</f>
        <v>5</v>
      </c>
      <c r="Q38" s="17"/>
      <c r="R38" s="14"/>
      <c r="S38" s="16"/>
      <c r="T38" s="18"/>
      <c r="U38" s="13"/>
      <c r="V38" s="13"/>
      <c r="W38" s="13"/>
      <c r="Y38" s="2"/>
      <c r="Z38" s="2"/>
    </row>
    <row r="39" spans="1:26" x14ac:dyDescent="0.25">
      <c r="A39" s="4" t="s">
        <v>44</v>
      </c>
      <c r="B39" s="5"/>
      <c r="C39" s="5">
        <v>1</v>
      </c>
      <c r="D39" s="5">
        <v>0.5</v>
      </c>
      <c r="E39" s="5"/>
      <c r="F39" s="5">
        <v>0.5</v>
      </c>
      <c r="G39" s="5"/>
      <c r="H39" s="5"/>
      <c r="I39" s="5">
        <v>0</v>
      </c>
      <c r="J39" s="5"/>
      <c r="K39" s="5"/>
      <c r="L39" s="5">
        <v>1</v>
      </c>
      <c r="N39" s="7">
        <f>SUMIF(B39:L39,"&gt;0")</f>
        <v>3</v>
      </c>
      <c r="O39" s="8" t="s">
        <v>5</v>
      </c>
      <c r="P39" s="9">
        <f>COUNTIF(B39:L39,"&gt;-1")</f>
        <v>5</v>
      </c>
      <c r="Q39" s="10">
        <f>SUMIF(B40:L40,"&gt;0",B39:L39)</f>
        <v>3</v>
      </c>
      <c r="R39" s="8" t="s">
        <v>5</v>
      </c>
      <c r="S39" s="9">
        <f>COUNTIF(B40:L40,"&gt;0")</f>
        <v>5</v>
      </c>
      <c r="T39" s="11">
        <f>IF(S39&gt;0,SUM(B40:L40)/S39,"-")</f>
        <v>1497.6</v>
      </c>
      <c r="U39" s="11">
        <f>IF(T39&lt;&gt;"-",T39+VLOOKUP(W39,Exp!$A$1:$B$101,2,FALSE),"-")</f>
        <v>1569.6</v>
      </c>
      <c r="V39" s="11">
        <f>IFERROR(T39+VLOOKUP(W39,Exp!$A$1:$B$101,2,FALSE),"-")</f>
        <v>1569.6</v>
      </c>
      <c r="W39" s="11">
        <f>IF(S39&lt;&gt;0,ROUND((Q39/S39)*100,0),"-")</f>
        <v>60</v>
      </c>
      <c r="Y39" s="2"/>
      <c r="Z39" s="2"/>
    </row>
    <row r="40" spans="1:26" x14ac:dyDescent="0.25">
      <c r="A40" s="25">
        <v>1573</v>
      </c>
      <c r="B40" s="13"/>
      <c r="C40" s="13">
        <v>1471</v>
      </c>
      <c r="D40" s="13">
        <v>1433</v>
      </c>
      <c r="E40" s="13"/>
      <c r="F40" s="13">
        <v>1676</v>
      </c>
      <c r="G40" s="13"/>
      <c r="H40" s="13"/>
      <c r="I40" s="13">
        <v>1508</v>
      </c>
      <c r="J40" s="13"/>
      <c r="K40" s="13"/>
      <c r="L40" s="13">
        <v>1400</v>
      </c>
      <c r="M40" s="14"/>
      <c r="N40" s="15"/>
      <c r="O40" s="14"/>
      <c r="P40" s="31">
        <f>11-COUNTBLANK(B40:L40)</f>
        <v>5</v>
      </c>
      <c r="Q40" s="17"/>
      <c r="R40" s="14"/>
      <c r="S40" s="16"/>
      <c r="T40" s="18"/>
      <c r="U40" s="13"/>
      <c r="V40" s="13"/>
      <c r="W40" s="13"/>
      <c r="Y40" s="2"/>
      <c r="Z40" s="2"/>
    </row>
    <row r="41" spans="1:26" x14ac:dyDescent="0.25">
      <c r="A41" s="4" t="s">
        <v>46</v>
      </c>
      <c r="B41" s="5"/>
      <c r="C41" s="5"/>
      <c r="D41" s="5"/>
      <c r="E41" s="5"/>
      <c r="F41" s="5"/>
      <c r="G41" s="5"/>
      <c r="H41" s="5">
        <v>0</v>
      </c>
      <c r="I41" s="5"/>
      <c r="J41" s="5"/>
      <c r="K41" s="5"/>
      <c r="L41" s="5"/>
      <c r="N41" s="7">
        <f>SUMIF(B41:L41,"&gt;0")</f>
        <v>0</v>
      </c>
      <c r="O41" s="8" t="s">
        <v>5</v>
      </c>
      <c r="P41" s="9">
        <f>COUNTIF(B41:L41,"&gt;-1")</f>
        <v>1</v>
      </c>
      <c r="Q41" s="10">
        <f>SUMIF(B42:L42,"&gt;0",B41:L41)</f>
        <v>0</v>
      </c>
      <c r="R41" s="8" t="s">
        <v>5</v>
      </c>
      <c r="S41" s="9">
        <f>COUNTIF(B42:L42,"&gt;0")</f>
        <v>1</v>
      </c>
      <c r="T41" s="11">
        <f>IF(S41&gt;0,SUM(B42:L42)/S41,"-")</f>
        <v>1641</v>
      </c>
      <c r="U41" s="11">
        <f>IF(T41&lt;&gt;"-",T41+VLOOKUP(W41,Exp!$A$1:$B$101,2,FALSE),"-")</f>
        <v>841</v>
      </c>
      <c r="V41" s="11">
        <f>IFERROR(T41+VLOOKUP(W41,Exp!$A$1:$B$101,2,FALSE),"-")</f>
        <v>841</v>
      </c>
      <c r="W41" s="11">
        <f>IF(S41&lt;&gt;0,ROUND((Q41/S41)*100,0),"-")</f>
        <v>0</v>
      </c>
      <c r="Y41" s="2"/>
      <c r="Z41" s="2"/>
    </row>
    <row r="42" spans="1:26" x14ac:dyDescent="0.25">
      <c r="A42" s="25">
        <v>1546</v>
      </c>
      <c r="B42" s="13"/>
      <c r="C42" s="13"/>
      <c r="D42" s="13"/>
      <c r="E42" s="13"/>
      <c r="F42" s="13"/>
      <c r="G42" s="13"/>
      <c r="H42" s="13">
        <v>1641</v>
      </c>
      <c r="I42" s="13"/>
      <c r="J42" s="13"/>
      <c r="K42" s="13"/>
      <c r="L42" s="13"/>
      <c r="M42" s="14"/>
      <c r="N42" s="15"/>
      <c r="O42" s="14"/>
      <c r="P42" s="31">
        <f>11-COUNTBLANK(B42:L42)</f>
        <v>1</v>
      </c>
      <c r="Q42" s="17"/>
      <c r="R42" s="14"/>
      <c r="S42" s="16"/>
      <c r="T42" s="18"/>
      <c r="U42" s="13"/>
      <c r="V42" s="13"/>
      <c r="W42" s="13"/>
      <c r="Y42" s="2"/>
      <c r="Z42" s="2"/>
    </row>
    <row r="43" spans="1:26" x14ac:dyDescent="0.25">
      <c r="A43" s="4" t="s">
        <v>47</v>
      </c>
      <c r="B43" s="5">
        <v>1</v>
      </c>
      <c r="C43" s="5"/>
      <c r="D43" s="5"/>
      <c r="E43" s="5">
        <v>1</v>
      </c>
      <c r="F43" s="5"/>
      <c r="G43" s="5"/>
      <c r="H43" s="5">
        <v>0</v>
      </c>
      <c r="I43" s="5">
        <v>1</v>
      </c>
      <c r="J43" s="61">
        <v>0</v>
      </c>
      <c r="K43" s="5"/>
      <c r="L43" s="5"/>
      <c r="N43" s="7">
        <f>SUMIF(B43:L43,"&gt;0")</f>
        <v>3</v>
      </c>
      <c r="O43" s="8" t="s">
        <v>5</v>
      </c>
      <c r="P43" s="9">
        <f>COUNTIF(B43:L43,"&gt;-1")</f>
        <v>5</v>
      </c>
      <c r="Q43" s="10">
        <f>SUMIF(B44:L44,"&gt;0",B43:L43)</f>
        <v>3</v>
      </c>
      <c r="R43" s="8" t="s">
        <v>5</v>
      </c>
      <c r="S43" s="9">
        <f>COUNTIF(B44:L44,"&gt;0")</f>
        <v>4</v>
      </c>
      <c r="T43" s="11">
        <f>IF(S43&gt;0,SUM(B44:L44)/S43,"-")</f>
        <v>1600.25</v>
      </c>
      <c r="U43" s="11">
        <f>IF(T43&lt;&gt;"-",T43+VLOOKUP(W43,Exp!$A$1:$B$101,2,FALSE),"-")</f>
        <v>1793.25</v>
      </c>
      <c r="V43" s="11">
        <f>IFERROR(T43+VLOOKUP(W43,Exp!$A$1:$B$101,2,FALSE),"-")</f>
        <v>1793.25</v>
      </c>
      <c r="W43" s="11">
        <f>IF(S43&lt;&gt;0,ROUND((Q43/S43)*100,0),"-")</f>
        <v>75</v>
      </c>
      <c r="Y43" s="2"/>
      <c r="Z43" s="2"/>
    </row>
    <row r="44" spans="1:26" x14ac:dyDescent="0.25">
      <c r="A44" s="25">
        <v>1531</v>
      </c>
      <c r="B44" s="13">
        <v>1525</v>
      </c>
      <c r="C44" s="13"/>
      <c r="D44" s="13"/>
      <c r="E44" s="13">
        <v>1640</v>
      </c>
      <c r="F44" s="13"/>
      <c r="G44" s="13"/>
      <c r="H44" s="13">
        <v>1703</v>
      </c>
      <c r="I44" s="13">
        <v>1533</v>
      </c>
      <c r="J44" s="62" t="s">
        <v>11</v>
      </c>
      <c r="K44" s="13"/>
      <c r="L44" s="13"/>
      <c r="M44" s="14"/>
      <c r="N44" s="15"/>
      <c r="O44" s="14"/>
      <c r="P44" s="31">
        <f>11-COUNTBLANK(B44:L44)</f>
        <v>5</v>
      </c>
      <c r="Q44" s="17"/>
      <c r="R44" s="14"/>
      <c r="S44" s="16"/>
      <c r="T44" s="18"/>
      <c r="U44" s="13"/>
      <c r="V44" s="13"/>
      <c r="W44" s="13"/>
      <c r="Y44" s="2"/>
      <c r="Z44" s="2"/>
    </row>
    <row r="45" spans="1:26" x14ac:dyDescent="0.25">
      <c r="A45" s="4" t="s">
        <v>48</v>
      </c>
      <c r="B45" s="61">
        <v>0</v>
      </c>
      <c r="C45" s="5">
        <v>1</v>
      </c>
      <c r="D45" s="5">
        <v>1</v>
      </c>
      <c r="E45" s="5">
        <v>1</v>
      </c>
      <c r="F45" s="5">
        <v>0</v>
      </c>
      <c r="G45" s="5"/>
      <c r="H45" s="5"/>
      <c r="I45" s="5"/>
      <c r="J45" s="5">
        <v>1</v>
      </c>
      <c r="K45" s="5"/>
      <c r="L45" s="5">
        <v>1</v>
      </c>
      <c r="N45" s="7">
        <f>SUMIF(B45:L45,"&gt;0")</f>
        <v>5</v>
      </c>
      <c r="O45" s="8" t="s">
        <v>5</v>
      </c>
      <c r="P45" s="9">
        <f>COUNTIF(B45:L45,"&gt;-1")</f>
        <v>7</v>
      </c>
      <c r="Q45" s="10">
        <f>SUMIF(B46:L46,"&gt;0",B45:L45)</f>
        <v>5</v>
      </c>
      <c r="R45" s="8" t="s">
        <v>5</v>
      </c>
      <c r="S45" s="9">
        <f>COUNTIF(B46:L46,"&gt;0")</f>
        <v>6</v>
      </c>
      <c r="T45" s="11">
        <f>IF(S45&gt;0,SUM(B46:L46)/S45,"-")</f>
        <v>1442</v>
      </c>
      <c r="U45" s="11">
        <f>IF(T45&lt;&gt;"-",T45+VLOOKUP(W45,Exp!$A$1:$B$101,2,FALSE),"-")</f>
        <v>1715</v>
      </c>
      <c r="V45" s="11">
        <f>IFERROR(T45+VLOOKUP(W45,Exp!$A$1:$B$101,2,FALSE),"-")</f>
        <v>1715</v>
      </c>
      <c r="W45" s="11">
        <f>IF(S45&lt;&gt;0,ROUND((Q45/S45)*100,0),"-")</f>
        <v>83</v>
      </c>
      <c r="Y45" s="2"/>
      <c r="Z45" s="2"/>
    </row>
    <row r="46" spans="1:26" x14ac:dyDescent="0.25">
      <c r="A46" s="25">
        <v>1487</v>
      </c>
      <c r="B46" s="62" t="s">
        <v>11</v>
      </c>
      <c r="C46" s="13">
        <v>1400</v>
      </c>
      <c r="D46" s="13">
        <v>1400</v>
      </c>
      <c r="E46" s="13">
        <v>1400</v>
      </c>
      <c r="F46" s="13">
        <v>1627</v>
      </c>
      <c r="G46" s="13"/>
      <c r="H46" s="13"/>
      <c r="I46" s="13"/>
      <c r="J46" s="13">
        <v>1425</v>
      </c>
      <c r="K46" s="13"/>
      <c r="L46" s="13">
        <v>1400</v>
      </c>
      <c r="M46" s="14"/>
      <c r="N46" s="15"/>
      <c r="O46" s="14"/>
      <c r="P46" s="31">
        <f>11-COUNTBLANK(B46:L46)</f>
        <v>7</v>
      </c>
      <c r="Q46" s="17"/>
      <c r="R46" s="14"/>
      <c r="S46" s="16"/>
      <c r="T46" s="18"/>
      <c r="U46" s="13"/>
      <c r="V46" s="13"/>
      <c r="W46" s="13"/>
      <c r="Y46" s="2"/>
      <c r="Z46" s="2"/>
    </row>
    <row r="48" spans="1:26" x14ac:dyDescent="0.25">
      <c r="A48" s="26" t="s">
        <v>6</v>
      </c>
      <c r="B48" s="27">
        <f t="shared" ref="B48:L48" si="0">SUMIF(B3:B46,"&lt;2")</f>
        <v>8.5</v>
      </c>
      <c r="C48" s="27">
        <f t="shared" si="0"/>
        <v>11</v>
      </c>
      <c r="D48" s="27">
        <f t="shared" si="0"/>
        <v>8.5</v>
      </c>
      <c r="E48" s="27">
        <f t="shared" si="0"/>
        <v>11</v>
      </c>
      <c r="F48" s="27">
        <f t="shared" si="0"/>
        <v>7</v>
      </c>
      <c r="G48" s="27">
        <f t="shared" si="0"/>
        <v>7.5</v>
      </c>
      <c r="H48" s="27">
        <f t="shared" si="0"/>
        <v>7.5</v>
      </c>
      <c r="I48" s="27">
        <f t="shared" si="0"/>
        <v>9</v>
      </c>
      <c r="J48" s="27">
        <f t="shared" si="0"/>
        <v>5.5</v>
      </c>
      <c r="K48" s="27">
        <f t="shared" si="0"/>
        <v>6.5</v>
      </c>
      <c r="L48" s="28">
        <f t="shared" si="0"/>
        <v>5.5</v>
      </c>
      <c r="M48" s="20"/>
      <c r="N48" s="32" t="s">
        <v>7</v>
      </c>
      <c r="O48" s="33"/>
      <c r="P48" s="33"/>
      <c r="Q48" s="34"/>
      <c r="R48" s="34"/>
      <c r="S48" s="35"/>
      <c r="U48" s="22"/>
      <c r="V48" s="22"/>
    </row>
    <row r="49" spans="1:19" x14ac:dyDescent="0.25">
      <c r="A49" s="56" t="s">
        <v>36</v>
      </c>
      <c r="B49" s="23">
        <f>22-(COUNTBLANK(B3:B46))/2</f>
        <v>14</v>
      </c>
      <c r="C49" s="23">
        <f t="shared" ref="C49:L49" si="1">22-(COUNTBLANK(C3:C46))/2</f>
        <v>14</v>
      </c>
      <c r="D49" s="23">
        <f t="shared" si="1"/>
        <v>14</v>
      </c>
      <c r="E49" s="23">
        <f t="shared" si="1"/>
        <v>14</v>
      </c>
      <c r="F49" s="23">
        <f t="shared" si="1"/>
        <v>14</v>
      </c>
      <c r="G49" s="23">
        <f t="shared" si="1"/>
        <v>10</v>
      </c>
      <c r="H49" s="23">
        <f t="shared" si="1"/>
        <v>14</v>
      </c>
      <c r="I49" s="23">
        <f t="shared" si="1"/>
        <v>14</v>
      </c>
      <c r="J49" s="23">
        <f t="shared" si="1"/>
        <v>14</v>
      </c>
      <c r="K49" s="23">
        <f t="shared" si="1"/>
        <v>13</v>
      </c>
      <c r="L49" s="29">
        <f t="shared" si="1"/>
        <v>13</v>
      </c>
      <c r="N49" s="7">
        <f>SUM(B48:L48)</f>
        <v>87.5</v>
      </c>
      <c r="O49" s="6" t="s">
        <v>5</v>
      </c>
      <c r="P49" s="24">
        <f>SUM(B49:L49)</f>
        <v>148</v>
      </c>
      <c r="Q49" s="20">
        <f>SUM(Q3:Q46)</f>
        <v>86.5</v>
      </c>
      <c r="R49" s="6" t="s">
        <v>5</v>
      </c>
      <c r="S49" s="9">
        <f>SUM(S3:S46)</f>
        <v>145</v>
      </c>
    </row>
    <row r="50" spans="1:19" x14ac:dyDescent="0.25">
      <c r="A50" s="30" t="s">
        <v>8</v>
      </c>
      <c r="B50" s="57">
        <f>IFERROR(B48/B49,"-")</f>
        <v>0.6071428571428571</v>
      </c>
      <c r="C50" s="57">
        <f t="shared" ref="C50:L50" si="2">IFERROR(C48/C49,"-")</f>
        <v>0.7857142857142857</v>
      </c>
      <c r="D50" s="57">
        <f t="shared" si="2"/>
        <v>0.6071428571428571</v>
      </c>
      <c r="E50" s="57">
        <f t="shared" si="2"/>
        <v>0.7857142857142857</v>
      </c>
      <c r="F50" s="57">
        <f t="shared" si="2"/>
        <v>0.5</v>
      </c>
      <c r="G50" s="57">
        <f t="shared" si="2"/>
        <v>0.75</v>
      </c>
      <c r="H50" s="57">
        <f t="shared" si="2"/>
        <v>0.5357142857142857</v>
      </c>
      <c r="I50" s="57">
        <f t="shared" si="2"/>
        <v>0.6428571428571429</v>
      </c>
      <c r="J50" s="57">
        <f t="shared" si="2"/>
        <v>0.39285714285714285</v>
      </c>
      <c r="K50" s="57">
        <f t="shared" si="2"/>
        <v>0.5</v>
      </c>
      <c r="L50" s="58">
        <f t="shared" si="2"/>
        <v>0.42307692307692307</v>
      </c>
      <c r="N50" s="59">
        <f>IFERROR(N49/P49,"-")</f>
        <v>0.59121621621621623</v>
      </c>
      <c r="O50" s="36"/>
      <c r="P50" s="36"/>
      <c r="Q50" s="36"/>
      <c r="R50" s="36"/>
      <c r="S50" s="37"/>
    </row>
    <row r="52" spans="1:19" ht="12.75" customHeight="1" x14ac:dyDescent="0.25"/>
  </sheetData>
  <printOptions horizontalCentered="1"/>
  <pageMargins left="0.51181102362204722" right="0.47244094488188981" top="0.89" bottom="0.65" header="0.45" footer="0.31496062992125984"/>
  <pageSetup paperSize="9" orientation="landscape" horizontalDpi="300" verticalDpi="300" r:id="rId1"/>
  <headerFooter alignWithMargins="0">
    <oddHeader>&amp;C&amp;16INTERCLUBS 2001-2002    INDIVIDUELE PRESTATIES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1"/>
  <sheetViews>
    <sheetView workbookViewId="0"/>
  </sheetViews>
  <sheetFormatPr defaultRowHeight="13.2" x14ac:dyDescent="0.25"/>
  <cols>
    <col min="1" max="1" width="9.109375" style="3"/>
    <col min="2" max="2" width="9.109375" style="1"/>
  </cols>
  <sheetData>
    <row r="1" spans="1:2" x14ac:dyDescent="0.25">
      <c r="A1" s="3">
        <v>100</v>
      </c>
      <c r="B1" s="1">
        <v>800</v>
      </c>
    </row>
    <row r="2" spans="1:2" x14ac:dyDescent="0.25">
      <c r="A2" s="3">
        <v>99</v>
      </c>
      <c r="B2" s="1">
        <v>677</v>
      </c>
    </row>
    <row r="3" spans="1:2" x14ac:dyDescent="0.25">
      <c r="A3" s="3">
        <v>98</v>
      </c>
      <c r="B3" s="1">
        <v>589</v>
      </c>
    </row>
    <row r="4" spans="1:2" x14ac:dyDescent="0.25">
      <c r="A4" s="3">
        <v>97</v>
      </c>
      <c r="B4" s="1">
        <v>538</v>
      </c>
    </row>
    <row r="5" spans="1:2" x14ac:dyDescent="0.25">
      <c r="A5" s="3">
        <v>96</v>
      </c>
      <c r="B5" s="1">
        <v>501</v>
      </c>
    </row>
    <row r="6" spans="1:2" x14ac:dyDescent="0.25">
      <c r="A6" s="3">
        <v>95</v>
      </c>
      <c r="B6" s="1">
        <v>470</v>
      </c>
    </row>
    <row r="7" spans="1:2" x14ac:dyDescent="0.25">
      <c r="A7" s="3">
        <v>94</v>
      </c>
      <c r="B7" s="1">
        <v>444</v>
      </c>
    </row>
    <row r="8" spans="1:2" x14ac:dyDescent="0.25">
      <c r="A8" s="3">
        <v>93</v>
      </c>
      <c r="B8" s="1">
        <v>422</v>
      </c>
    </row>
    <row r="9" spans="1:2" x14ac:dyDescent="0.25">
      <c r="A9" s="3">
        <v>92</v>
      </c>
      <c r="B9" s="1">
        <v>401</v>
      </c>
    </row>
    <row r="10" spans="1:2" x14ac:dyDescent="0.25">
      <c r="A10" s="3">
        <v>91</v>
      </c>
      <c r="B10" s="1">
        <v>383</v>
      </c>
    </row>
    <row r="11" spans="1:2" x14ac:dyDescent="0.25">
      <c r="A11" s="3">
        <v>90</v>
      </c>
      <c r="B11" s="1">
        <v>366</v>
      </c>
    </row>
    <row r="12" spans="1:2" x14ac:dyDescent="0.25">
      <c r="A12" s="3">
        <v>89</v>
      </c>
      <c r="B12" s="1">
        <v>351</v>
      </c>
    </row>
    <row r="13" spans="1:2" x14ac:dyDescent="0.25">
      <c r="A13" s="3">
        <v>88</v>
      </c>
      <c r="B13" s="1">
        <v>336</v>
      </c>
    </row>
    <row r="14" spans="1:2" x14ac:dyDescent="0.25">
      <c r="A14" s="3">
        <v>87</v>
      </c>
      <c r="B14" s="1">
        <v>322</v>
      </c>
    </row>
    <row r="15" spans="1:2" x14ac:dyDescent="0.25">
      <c r="A15" s="3">
        <v>86</v>
      </c>
      <c r="B15" s="1">
        <v>309</v>
      </c>
    </row>
    <row r="16" spans="1:2" x14ac:dyDescent="0.25">
      <c r="A16" s="3">
        <v>85</v>
      </c>
      <c r="B16" s="1">
        <v>296</v>
      </c>
    </row>
    <row r="17" spans="1:2" x14ac:dyDescent="0.25">
      <c r="A17" s="3">
        <v>84</v>
      </c>
      <c r="B17" s="1">
        <v>284</v>
      </c>
    </row>
    <row r="18" spans="1:2" x14ac:dyDescent="0.25">
      <c r="A18" s="3">
        <v>83</v>
      </c>
      <c r="B18" s="1">
        <v>273</v>
      </c>
    </row>
    <row r="19" spans="1:2" x14ac:dyDescent="0.25">
      <c r="A19" s="3">
        <v>82</v>
      </c>
      <c r="B19" s="1">
        <v>262</v>
      </c>
    </row>
    <row r="20" spans="1:2" x14ac:dyDescent="0.25">
      <c r="A20" s="3">
        <v>81</v>
      </c>
      <c r="B20" s="1">
        <v>251</v>
      </c>
    </row>
    <row r="21" spans="1:2" x14ac:dyDescent="0.25">
      <c r="A21" s="3">
        <v>80</v>
      </c>
      <c r="B21" s="1">
        <v>240</v>
      </c>
    </row>
    <row r="22" spans="1:2" x14ac:dyDescent="0.25">
      <c r="A22" s="3">
        <v>79</v>
      </c>
      <c r="B22" s="1">
        <v>230</v>
      </c>
    </row>
    <row r="23" spans="1:2" x14ac:dyDescent="0.25">
      <c r="A23" s="3">
        <v>78</v>
      </c>
      <c r="B23" s="1">
        <v>220</v>
      </c>
    </row>
    <row r="24" spans="1:2" x14ac:dyDescent="0.25">
      <c r="A24" s="3">
        <v>77</v>
      </c>
      <c r="B24" s="1">
        <v>211</v>
      </c>
    </row>
    <row r="25" spans="1:2" x14ac:dyDescent="0.25">
      <c r="A25" s="3">
        <v>76</v>
      </c>
      <c r="B25" s="1">
        <v>202</v>
      </c>
    </row>
    <row r="26" spans="1:2" x14ac:dyDescent="0.25">
      <c r="A26" s="3">
        <v>75</v>
      </c>
      <c r="B26" s="1">
        <v>193</v>
      </c>
    </row>
    <row r="27" spans="1:2" x14ac:dyDescent="0.25">
      <c r="A27" s="3">
        <v>74</v>
      </c>
      <c r="B27" s="1">
        <v>184</v>
      </c>
    </row>
    <row r="28" spans="1:2" x14ac:dyDescent="0.25">
      <c r="A28" s="3">
        <v>73</v>
      </c>
      <c r="B28" s="1">
        <v>175</v>
      </c>
    </row>
    <row r="29" spans="1:2" x14ac:dyDescent="0.25">
      <c r="A29" s="3">
        <v>72</v>
      </c>
      <c r="B29" s="1">
        <v>166</v>
      </c>
    </row>
    <row r="30" spans="1:2" x14ac:dyDescent="0.25">
      <c r="A30" s="3">
        <v>71</v>
      </c>
      <c r="B30" s="1">
        <v>158</v>
      </c>
    </row>
    <row r="31" spans="1:2" x14ac:dyDescent="0.25">
      <c r="A31" s="3">
        <v>70</v>
      </c>
      <c r="B31" s="1">
        <v>149</v>
      </c>
    </row>
    <row r="32" spans="1:2" x14ac:dyDescent="0.25">
      <c r="A32" s="3">
        <v>69</v>
      </c>
      <c r="B32" s="1">
        <v>141</v>
      </c>
    </row>
    <row r="33" spans="1:2" x14ac:dyDescent="0.25">
      <c r="A33" s="3">
        <v>68</v>
      </c>
      <c r="B33" s="1">
        <v>133</v>
      </c>
    </row>
    <row r="34" spans="1:2" x14ac:dyDescent="0.25">
      <c r="A34" s="3">
        <v>67</v>
      </c>
      <c r="B34" s="1">
        <v>125</v>
      </c>
    </row>
    <row r="35" spans="1:2" x14ac:dyDescent="0.25">
      <c r="A35" s="3">
        <v>66</v>
      </c>
      <c r="B35" s="1">
        <v>117</v>
      </c>
    </row>
    <row r="36" spans="1:2" x14ac:dyDescent="0.25">
      <c r="A36" s="3">
        <v>65</v>
      </c>
      <c r="B36" s="1">
        <v>110</v>
      </c>
    </row>
    <row r="37" spans="1:2" x14ac:dyDescent="0.25">
      <c r="A37" s="3">
        <v>64</v>
      </c>
      <c r="B37" s="1">
        <v>102</v>
      </c>
    </row>
    <row r="38" spans="1:2" x14ac:dyDescent="0.25">
      <c r="A38" s="3">
        <v>63</v>
      </c>
      <c r="B38" s="1">
        <v>95</v>
      </c>
    </row>
    <row r="39" spans="1:2" x14ac:dyDescent="0.25">
      <c r="A39" s="3">
        <v>62</v>
      </c>
      <c r="B39" s="1">
        <v>87</v>
      </c>
    </row>
    <row r="40" spans="1:2" x14ac:dyDescent="0.25">
      <c r="A40" s="3">
        <v>61</v>
      </c>
      <c r="B40" s="1">
        <v>80</v>
      </c>
    </row>
    <row r="41" spans="1:2" x14ac:dyDescent="0.25">
      <c r="A41" s="3">
        <v>60</v>
      </c>
      <c r="B41" s="1">
        <v>72</v>
      </c>
    </row>
    <row r="42" spans="1:2" x14ac:dyDescent="0.25">
      <c r="A42" s="3">
        <v>59</v>
      </c>
      <c r="B42" s="1">
        <v>65</v>
      </c>
    </row>
    <row r="43" spans="1:2" x14ac:dyDescent="0.25">
      <c r="A43" s="3">
        <v>58</v>
      </c>
      <c r="B43" s="1">
        <v>57</v>
      </c>
    </row>
    <row r="44" spans="1:2" x14ac:dyDescent="0.25">
      <c r="A44" s="3">
        <v>57</v>
      </c>
      <c r="B44" s="1">
        <v>50</v>
      </c>
    </row>
    <row r="45" spans="1:2" x14ac:dyDescent="0.25">
      <c r="A45" s="3">
        <v>56</v>
      </c>
      <c r="B45" s="1">
        <v>43</v>
      </c>
    </row>
    <row r="46" spans="1:2" x14ac:dyDescent="0.25">
      <c r="A46" s="3">
        <v>55</v>
      </c>
      <c r="B46" s="1">
        <v>36</v>
      </c>
    </row>
    <row r="47" spans="1:2" x14ac:dyDescent="0.25">
      <c r="A47" s="3">
        <v>54</v>
      </c>
      <c r="B47" s="1">
        <v>29</v>
      </c>
    </row>
    <row r="48" spans="1:2" x14ac:dyDescent="0.25">
      <c r="A48" s="3">
        <v>53</v>
      </c>
      <c r="B48" s="1">
        <v>21</v>
      </c>
    </row>
    <row r="49" spans="1:2" x14ac:dyDescent="0.25">
      <c r="A49" s="3">
        <v>52</v>
      </c>
      <c r="B49" s="1">
        <v>14</v>
      </c>
    </row>
    <row r="50" spans="1:2" x14ac:dyDescent="0.25">
      <c r="A50" s="3">
        <v>51</v>
      </c>
      <c r="B50" s="1">
        <v>7</v>
      </c>
    </row>
    <row r="51" spans="1:2" x14ac:dyDescent="0.25">
      <c r="A51" s="3">
        <v>50</v>
      </c>
      <c r="B51" s="1">
        <v>0</v>
      </c>
    </row>
    <row r="52" spans="1:2" x14ac:dyDescent="0.25">
      <c r="A52" s="3">
        <v>49</v>
      </c>
      <c r="B52" s="1">
        <v>-7</v>
      </c>
    </row>
    <row r="53" spans="1:2" x14ac:dyDescent="0.25">
      <c r="A53" s="3">
        <v>48</v>
      </c>
      <c r="B53" s="1">
        <v>-14</v>
      </c>
    </row>
    <row r="54" spans="1:2" x14ac:dyDescent="0.25">
      <c r="A54" s="3">
        <v>47</v>
      </c>
      <c r="B54" s="1">
        <v>-21</v>
      </c>
    </row>
    <row r="55" spans="1:2" x14ac:dyDescent="0.25">
      <c r="A55" s="3">
        <v>46</v>
      </c>
      <c r="B55" s="1">
        <v>-29</v>
      </c>
    </row>
    <row r="56" spans="1:2" x14ac:dyDescent="0.25">
      <c r="A56" s="3">
        <v>45</v>
      </c>
      <c r="B56" s="1">
        <v>-36</v>
      </c>
    </row>
    <row r="57" spans="1:2" x14ac:dyDescent="0.25">
      <c r="A57" s="3">
        <v>44</v>
      </c>
      <c r="B57" s="1">
        <v>-43</v>
      </c>
    </row>
    <row r="58" spans="1:2" x14ac:dyDescent="0.25">
      <c r="A58" s="3">
        <v>43</v>
      </c>
      <c r="B58" s="1">
        <v>-50</v>
      </c>
    </row>
    <row r="59" spans="1:2" x14ac:dyDescent="0.25">
      <c r="A59" s="3">
        <v>42</v>
      </c>
      <c r="B59" s="1">
        <v>-57</v>
      </c>
    </row>
    <row r="60" spans="1:2" x14ac:dyDescent="0.25">
      <c r="A60" s="3">
        <v>41</v>
      </c>
      <c r="B60" s="1">
        <v>-65</v>
      </c>
    </row>
    <row r="61" spans="1:2" x14ac:dyDescent="0.25">
      <c r="A61" s="3">
        <v>40</v>
      </c>
      <c r="B61" s="1">
        <v>-72</v>
      </c>
    </row>
    <row r="62" spans="1:2" x14ac:dyDescent="0.25">
      <c r="A62" s="3">
        <v>39</v>
      </c>
      <c r="B62" s="1">
        <v>-80</v>
      </c>
    </row>
    <row r="63" spans="1:2" x14ac:dyDescent="0.25">
      <c r="A63" s="3">
        <v>38</v>
      </c>
      <c r="B63" s="1">
        <v>-87</v>
      </c>
    </row>
    <row r="64" spans="1:2" x14ac:dyDescent="0.25">
      <c r="A64" s="3">
        <v>37</v>
      </c>
      <c r="B64" s="1">
        <v>-95</v>
      </c>
    </row>
    <row r="65" spans="1:2" x14ac:dyDescent="0.25">
      <c r="A65" s="3">
        <v>36</v>
      </c>
      <c r="B65" s="1">
        <v>-102</v>
      </c>
    </row>
    <row r="66" spans="1:2" x14ac:dyDescent="0.25">
      <c r="A66" s="3">
        <v>35</v>
      </c>
      <c r="B66" s="1">
        <v>-110</v>
      </c>
    </row>
    <row r="67" spans="1:2" x14ac:dyDescent="0.25">
      <c r="A67" s="3">
        <v>34</v>
      </c>
      <c r="B67" s="1">
        <v>-117</v>
      </c>
    </row>
    <row r="68" spans="1:2" x14ac:dyDescent="0.25">
      <c r="A68" s="3">
        <v>33</v>
      </c>
      <c r="B68" s="1">
        <v>-125</v>
      </c>
    </row>
    <row r="69" spans="1:2" x14ac:dyDescent="0.25">
      <c r="A69" s="3">
        <v>32</v>
      </c>
      <c r="B69" s="1">
        <v>-133</v>
      </c>
    </row>
    <row r="70" spans="1:2" x14ac:dyDescent="0.25">
      <c r="A70" s="3">
        <v>31</v>
      </c>
      <c r="B70" s="1">
        <v>-141</v>
      </c>
    </row>
    <row r="71" spans="1:2" x14ac:dyDescent="0.25">
      <c r="A71" s="3">
        <v>30</v>
      </c>
      <c r="B71" s="1">
        <v>-149</v>
      </c>
    </row>
    <row r="72" spans="1:2" x14ac:dyDescent="0.25">
      <c r="A72" s="3">
        <v>29</v>
      </c>
      <c r="B72" s="1">
        <v>-158</v>
      </c>
    </row>
    <row r="73" spans="1:2" x14ac:dyDescent="0.25">
      <c r="A73" s="3">
        <v>28</v>
      </c>
      <c r="B73" s="1">
        <v>-166</v>
      </c>
    </row>
    <row r="74" spans="1:2" x14ac:dyDescent="0.25">
      <c r="A74" s="3">
        <v>27</v>
      </c>
      <c r="B74" s="1">
        <v>-175</v>
      </c>
    </row>
    <row r="75" spans="1:2" x14ac:dyDescent="0.25">
      <c r="A75" s="3">
        <v>26</v>
      </c>
      <c r="B75" s="1">
        <v>-184</v>
      </c>
    </row>
    <row r="76" spans="1:2" x14ac:dyDescent="0.25">
      <c r="A76" s="3">
        <v>25</v>
      </c>
      <c r="B76" s="1">
        <v>-193</v>
      </c>
    </row>
    <row r="77" spans="1:2" x14ac:dyDescent="0.25">
      <c r="A77" s="3">
        <v>24</v>
      </c>
      <c r="B77" s="1">
        <v>-202</v>
      </c>
    </row>
    <row r="78" spans="1:2" x14ac:dyDescent="0.25">
      <c r="A78" s="3">
        <v>23</v>
      </c>
      <c r="B78" s="1">
        <v>-211</v>
      </c>
    </row>
    <row r="79" spans="1:2" x14ac:dyDescent="0.25">
      <c r="A79" s="3">
        <v>22</v>
      </c>
      <c r="B79" s="1">
        <v>-220</v>
      </c>
    </row>
    <row r="80" spans="1:2" x14ac:dyDescent="0.25">
      <c r="A80" s="3">
        <v>21</v>
      </c>
      <c r="B80" s="1">
        <v>-230</v>
      </c>
    </row>
    <row r="81" spans="1:2" x14ac:dyDescent="0.25">
      <c r="A81" s="3">
        <v>20</v>
      </c>
      <c r="B81" s="1">
        <v>-240</v>
      </c>
    </row>
    <row r="82" spans="1:2" x14ac:dyDescent="0.25">
      <c r="A82" s="3">
        <v>19</v>
      </c>
      <c r="B82" s="1">
        <v>-251</v>
      </c>
    </row>
    <row r="83" spans="1:2" x14ac:dyDescent="0.25">
      <c r="A83" s="3">
        <v>18</v>
      </c>
      <c r="B83" s="1">
        <v>-262</v>
      </c>
    </row>
    <row r="84" spans="1:2" x14ac:dyDescent="0.25">
      <c r="A84" s="3">
        <v>17</v>
      </c>
      <c r="B84" s="1">
        <v>-273</v>
      </c>
    </row>
    <row r="85" spans="1:2" x14ac:dyDescent="0.25">
      <c r="A85" s="3">
        <v>16</v>
      </c>
      <c r="B85" s="1">
        <v>-284</v>
      </c>
    </row>
    <row r="86" spans="1:2" x14ac:dyDescent="0.25">
      <c r="A86" s="3">
        <v>15</v>
      </c>
      <c r="B86" s="1">
        <v>-296</v>
      </c>
    </row>
    <row r="87" spans="1:2" x14ac:dyDescent="0.25">
      <c r="A87" s="3">
        <v>14</v>
      </c>
      <c r="B87" s="1">
        <v>-309</v>
      </c>
    </row>
    <row r="88" spans="1:2" x14ac:dyDescent="0.25">
      <c r="A88" s="3">
        <v>13</v>
      </c>
      <c r="B88" s="1">
        <v>-322</v>
      </c>
    </row>
    <row r="89" spans="1:2" x14ac:dyDescent="0.25">
      <c r="A89" s="3">
        <v>12</v>
      </c>
      <c r="B89" s="1">
        <v>-336</v>
      </c>
    </row>
    <row r="90" spans="1:2" x14ac:dyDescent="0.25">
      <c r="A90" s="3">
        <v>11</v>
      </c>
      <c r="B90" s="1">
        <v>-351</v>
      </c>
    </row>
    <row r="91" spans="1:2" x14ac:dyDescent="0.25">
      <c r="A91" s="3">
        <v>10</v>
      </c>
      <c r="B91" s="1">
        <v>-366</v>
      </c>
    </row>
    <row r="92" spans="1:2" x14ac:dyDescent="0.25">
      <c r="A92" s="3">
        <v>9</v>
      </c>
      <c r="B92" s="1">
        <v>-383</v>
      </c>
    </row>
    <row r="93" spans="1:2" x14ac:dyDescent="0.25">
      <c r="A93" s="3">
        <v>8</v>
      </c>
      <c r="B93" s="1">
        <v>-401</v>
      </c>
    </row>
    <row r="94" spans="1:2" x14ac:dyDescent="0.25">
      <c r="A94" s="3">
        <v>7</v>
      </c>
      <c r="B94" s="1">
        <v>-422</v>
      </c>
    </row>
    <row r="95" spans="1:2" x14ac:dyDescent="0.25">
      <c r="A95" s="3">
        <v>6</v>
      </c>
      <c r="B95" s="1">
        <v>-444</v>
      </c>
    </row>
    <row r="96" spans="1:2" x14ac:dyDescent="0.25">
      <c r="A96" s="3">
        <v>5</v>
      </c>
      <c r="B96" s="1">
        <v>-470</v>
      </c>
    </row>
    <row r="97" spans="1:2" x14ac:dyDescent="0.25">
      <c r="A97" s="3">
        <v>4</v>
      </c>
      <c r="B97" s="1">
        <v>-501</v>
      </c>
    </row>
    <row r="98" spans="1:2" x14ac:dyDescent="0.25">
      <c r="A98" s="3">
        <v>3</v>
      </c>
      <c r="B98" s="1">
        <v>-538</v>
      </c>
    </row>
    <row r="99" spans="1:2" x14ac:dyDescent="0.25">
      <c r="A99" s="3">
        <v>2</v>
      </c>
      <c r="B99" s="1">
        <v>-589</v>
      </c>
    </row>
    <row r="100" spans="1:2" x14ac:dyDescent="0.25">
      <c r="A100" s="3">
        <v>1</v>
      </c>
      <c r="B100" s="1">
        <v>-677</v>
      </c>
    </row>
    <row r="101" spans="1:2" x14ac:dyDescent="0.25">
      <c r="A101" s="3">
        <v>0</v>
      </c>
      <c r="B101" s="1">
        <v>-800</v>
      </c>
    </row>
  </sheetData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6"/>
  <sheetViews>
    <sheetView workbookViewId="0"/>
  </sheetViews>
  <sheetFormatPr defaultRowHeight="13.2" x14ac:dyDescent="0.25"/>
  <cols>
    <col min="1" max="1" width="9.88671875" customWidth="1"/>
    <col min="2" max="2" width="47.6640625" bestFit="1" customWidth="1"/>
  </cols>
  <sheetData>
    <row r="1" spans="1:2" x14ac:dyDescent="0.25">
      <c r="A1" t="s">
        <v>13</v>
      </c>
    </row>
    <row r="2" spans="1:2" x14ac:dyDescent="0.25">
      <c r="B2" t="s">
        <v>14</v>
      </c>
    </row>
    <row r="3" spans="1:2" x14ac:dyDescent="0.25">
      <c r="B3" t="s">
        <v>15</v>
      </c>
    </row>
    <row r="4" spans="1:2" x14ac:dyDescent="0.25">
      <c r="B4" t="s">
        <v>16</v>
      </c>
    </row>
    <row r="6" spans="1:2" x14ac:dyDescent="0.25">
      <c r="A6" t="s">
        <v>17</v>
      </c>
    </row>
    <row r="7" spans="1:2" x14ac:dyDescent="0.25">
      <c r="B7" t="s">
        <v>18</v>
      </c>
    </row>
    <row r="8" spans="1:2" x14ac:dyDescent="0.25">
      <c r="B8" t="s">
        <v>19</v>
      </c>
    </row>
    <row r="10" spans="1:2" x14ac:dyDescent="0.25">
      <c r="A10" t="s">
        <v>20</v>
      </c>
    </row>
    <row r="12" spans="1:2" x14ac:dyDescent="0.25">
      <c r="A12" s="40" t="s">
        <v>21</v>
      </c>
      <c r="B12" s="40" t="s">
        <v>23</v>
      </c>
    </row>
    <row r="13" spans="1:2" x14ac:dyDescent="0.25">
      <c r="A13" t="s">
        <v>22</v>
      </c>
      <c r="B13" t="s">
        <v>24</v>
      </c>
    </row>
    <row r="14" spans="1:2" x14ac:dyDescent="0.25">
      <c r="B14" s="38" t="s">
        <v>25</v>
      </c>
    </row>
    <row r="15" spans="1:2" x14ac:dyDescent="0.25">
      <c r="A15" t="s">
        <v>26</v>
      </c>
      <c r="B15" t="s">
        <v>27</v>
      </c>
    </row>
    <row r="16" spans="1:2" x14ac:dyDescent="0.25">
      <c r="A16" t="s">
        <v>28</v>
      </c>
      <c r="B16" s="39" t="s">
        <v>29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Interclubs</vt:lpstr>
      <vt:lpstr>Exp</vt:lpstr>
      <vt:lpstr>TPR</vt:lpstr>
      <vt:lpstr>Interclubs!Print_Titles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HOOFSTAT Tom</dc:creator>
  <cp:lastModifiedBy>VAN HOOFSTAT Tom</cp:lastModifiedBy>
  <cp:lastPrinted>2002-06-29T09:49:55Z</cp:lastPrinted>
  <dcterms:created xsi:type="dcterms:W3CDTF">1999-03-14T10:42:15Z</dcterms:created>
  <dcterms:modified xsi:type="dcterms:W3CDTF">2025-04-28T09:18:59Z</dcterms:modified>
</cp:coreProperties>
</file>